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endanube\Dropbox\GP\Clase - Presupuestacion\"/>
    </mc:Choice>
  </mc:AlternateContent>
  <xr:revisionPtr revIDLastSave="0" documentId="13_ncr:1_{B03E3F50-D2AF-44ED-A2FA-663EB0A89E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jercicio" sheetId="2" r:id="rId1"/>
    <sheet name="Resolució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2" l="1"/>
  <c r="I45" i="2"/>
  <c r="E45" i="2"/>
  <c r="F44" i="2"/>
  <c r="G44" i="2"/>
  <c r="H44" i="2"/>
  <c r="I44" i="2"/>
  <c r="J44" i="2"/>
  <c r="K44" i="2"/>
  <c r="E44" i="2"/>
  <c r="F43" i="2"/>
  <c r="F45" i="2" s="1"/>
  <c r="G43" i="2"/>
  <c r="G45" i="2" s="1"/>
  <c r="H43" i="2"/>
  <c r="I43" i="2"/>
  <c r="J43" i="2"/>
  <c r="J45" i="2" s="1"/>
  <c r="K43" i="2"/>
  <c r="K45" i="2" s="1"/>
  <c r="E43" i="2"/>
  <c r="E54" i="1"/>
  <c r="E56" i="1" s="1"/>
  <c r="E55" i="1"/>
  <c r="F54" i="1"/>
  <c r="F55" i="1"/>
  <c r="H206" i="1"/>
  <c r="K58" i="1"/>
  <c r="K73" i="1"/>
  <c r="J73" i="1"/>
  <c r="E217" i="2"/>
  <c r="M194" i="2"/>
  <c r="M193" i="2"/>
  <c r="M192" i="2"/>
  <c r="M191" i="2"/>
  <c r="M190" i="2"/>
  <c r="M189" i="2"/>
  <c r="M188" i="2"/>
  <c r="I15" i="2"/>
  <c r="E15" i="2"/>
  <c r="E221" i="2" s="1"/>
  <c r="E219" i="1"/>
  <c r="H197" i="1"/>
  <c r="G197" i="1"/>
  <c r="G136" i="1"/>
  <c r="G135" i="1"/>
  <c r="G174" i="1" s="1"/>
  <c r="M196" i="1"/>
  <c r="M195" i="1"/>
  <c r="M194" i="1"/>
  <c r="M193" i="1"/>
  <c r="M192" i="1"/>
  <c r="M191" i="1"/>
  <c r="M190" i="1"/>
  <c r="E128" i="1"/>
  <c r="E195" i="1" s="1"/>
  <c r="F128" i="1"/>
  <c r="F195" i="1" s="1"/>
  <c r="E209" i="1"/>
  <c r="F209" i="1" s="1"/>
  <c r="G209" i="1" s="1"/>
  <c r="K174" i="1"/>
  <c r="J174" i="1"/>
  <c r="I174" i="1"/>
  <c r="H174" i="1"/>
  <c r="F174" i="1"/>
  <c r="E174" i="1"/>
  <c r="J138" i="1"/>
  <c r="J154" i="1" s="1"/>
  <c r="I138" i="1"/>
  <c r="I154" i="1" s="1"/>
  <c r="H138" i="1"/>
  <c r="H154" i="1" s="1"/>
  <c r="E138" i="1"/>
  <c r="E154" i="1" s="1"/>
  <c r="K138" i="1"/>
  <c r="K154" i="1" s="1"/>
  <c r="K131" i="1"/>
  <c r="J131" i="1"/>
  <c r="I131" i="1"/>
  <c r="H131" i="1"/>
  <c r="G131" i="1"/>
  <c r="K129" i="1"/>
  <c r="J129" i="1"/>
  <c r="I129" i="1"/>
  <c r="H129" i="1"/>
  <c r="G129" i="1"/>
  <c r="F129" i="1"/>
  <c r="G137" i="1" s="1"/>
  <c r="F131" i="1"/>
  <c r="E131" i="1"/>
  <c r="E129" i="1"/>
  <c r="K128" i="1"/>
  <c r="J128" i="1"/>
  <c r="I128" i="1"/>
  <c r="H128" i="1"/>
  <c r="H195" i="1" s="1"/>
  <c r="G128" i="1"/>
  <c r="G195" i="1" s="1"/>
  <c r="H173" i="1"/>
  <c r="E173" i="1"/>
  <c r="G206" i="1" s="1"/>
  <c r="K122" i="1"/>
  <c r="J122" i="1"/>
  <c r="I122" i="1"/>
  <c r="H122" i="1"/>
  <c r="K123" i="1"/>
  <c r="J123" i="1"/>
  <c r="I123" i="1"/>
  <c r="H123" i="1"/>
  <c r="G123" i="1"/>
  <c r="F123" i="1"/>
  <c r="E123" i="1"/>
  <c r="G122" i="1"/>
  <c r="F122" i="1"/>
  <c r="E122" i="1"/>
  <c r="K124" i="1"/>
  <c r="J124" i="1"/>
  <c r="I124" i="1"/>
  <c r="H124" i="1"/>
  <c r="G124" i="1"/>
  <c r="G130" i="1" s="1"/>
  <c r="K121" i="1"/>
  <c r="J121" i="1"/>
  <c r="I121" i="1"/>
  <c r="H121" i="1"/>
  <c r="G121" i="1"/>
  <c r="F121" i="1"/>
  <c r="E121" i="1"/>
  <c r="K107" i="1"/>
  <c r="J107" i="1"/>
  <c r="I107" i="1"/>
  <c r="H107" i="1"/>
  <c r="G107" i="1"/>
  <c r="F107" i="1"/>
  <c r="E107" i="1"/>
  <c r="K114" i="1"/>
  <c r="J114" i="1"/>
  <c r="I114" i="1"/>
  <c r="H114" i="1"/>
  <c r="G114" i="1"/>
  <c r="F114" i="1"/>
  <c r="E114" i="1"/>
  <c r="K68" i="1"/>
  <c r="J68" i="1"/>
  <c r="I68" i="1"/>
  <c r="H68" i="1"/>
  <c r="G68" i="1"/>
  <c r="F68" i="1"/>
  <c r="E68" i="1"/>
  <c r="E112" i="1"/>
  <c r="E113" i="1" s="1"/>
  <c r="E115" i="1" s="1"/>
  <c r="E205" i="1" s="1"/>
  <c r="E104" i="1"/>
  <c r="E105" i="1" s="1"/>
  <c r="E106" i="1" s="1"/>
  <c r="E170" i="1" s="1"/>
  <c r="E164" i="1"/>
  <c r="K95" i="1"/>
  <c r="E93" i="1"/>
  <c r="E94" i="1" s="1"/>
  <c r="K89" i="1"/>
  <c r="E87" i="1"/>
  <c r="E88" i="1" s="1"/>
  <c r="E81" i="1"/>
  <c r="E82" i="1" s="1"/>
  <c r="E166" i="1" s="1"/>
  <c r="E72" i="1"/>
  <c r="J67" i="1"/>
  <c r="K66" i="1" s="1"/>
  <c r="I67" i="1"/>
  <c r="J66" i="1" s="1"/>
  <c r="H67" i="1"/>
  <c r="I66" i="1" s="1"/>
  <c r="G67" i="1"/>
  <c r="H66" i="1" s="1"/>
  <c r="F67" i="1"/>
  <c r="G66" i="1" s="1"/>
  <c r="E67" i="1"/>
  <c r="F66" i="1" s="1"/>
  <c r="J58" i="1"/>
  <c r="I58" i="1"/>
  <c r="H58" i="1"/>
  <c r="G58" i="1"/>
  <c r="F58" i="1"/>
  <c r="E58" i="1"/>
  <c r="K55" i="1"/>
  <c r="K57" i="1" s="1"/>
  <c r="J55" i="1"/>
  <c r="J57" i="1" s="1"/>
  <c r="I55" i="1"/>
  <c r="I57" i="1" s="1"/>
  <c r="H55" i="1"/>
  <c r="H57" i="1" s="1"/>
  <c r="G55" i="1"/>
  <c r="G57" i="1" s="1"/>
  <c r="F57" i="1"/>
  <c r="E57" i="1"/>
  <c r="K54" i="1"/>
  <c r="K56" i="1" s="1"/>
  <c r="J54" i="1"/>
  <c r="J56" i="1" s="1"/>
  <c r="I54" i="1"/>
  <c r="I56" i="1" s="1"/>
  <c r="H54" i="1"/>
  <c r="H56" i="1" s="1"/>
  <c r="G54" i="1"/>
  <c r="G56" i="1" s="1"/>
  <c r="F56" i="1"/>
  <c r="K46" i="1"/>
  <c r="J46" i="1"/>
  <c r="I46" i="1"/>
  <c r="H46" i="1"/>
  <c r="G46" i="1"/>
  <c r="F46" i="1"/>
  <c r="E46" i="1"/>
  <c r="K45" i="1"/>
  <c r="K53" i="1" s="1"/>
  <c r="J45" i="1"/>
  <c r="J53" i="1" s="1"/>
  <c r="I45" i="1"/>
  <c r="I53" i="1" s="1"/>
  <c r="H45" i="1"/>
  <c r="G45" i="1"/>
  <c r="G53" i="1" s="1"/>
  <c r="F45" i="1"/>
  <c r="F53" i="1" s="1"/>
  <c r="E45" i="1"/>
  <c r="E53" i="1" s="1"/>
  <c r="I15" i="1"/>
  <c r="E15" i="1"/>
  <c r="E223" i="1" s="1"/>
  <c r="G138" i="1" l="1"/>
  <c r="G154" i="1" s="1"/>
  <c r="E197" i="1"/>
  <c r="F197" i="1" s="1"/>
  <c r="E132" i="1"/>
  <c r="E196" i="1" s="1"/>
  <c r="H69" i="1"/>
  <c r="G69" i="1"/>
  <c r="H130" i="1"/>
  <c r="I130" i="1" s="1"/>
  <c r="I132" i="1" s="1"/>
  <c r="F69" i="1"/>
  <c r="J69" i="1"/>
  <c r="I73" i="1" s="1"/>
  <c r="I69" i="1"/>
  <c r="I74" i="1" s="1"/>
  <c r="G132" i="1"/>
  <c r="G196" i="1" s="1"/>
  <c r="F138" i="1"/>
  <c r="F154" i="1" s="1"/>
  <c r="F132" i="1"/>
  <c r="F196" i="1" s="1"/>
  <c r="F125" i="1"/>
  <c r="F150" i="1" s="1"/>
  <c r="E125" i="1"/>
  <c r="H125" i="1"/>
  <c r="H150" i="1" s="1"/>
  <c r="E152" i="1"/>
  <c r="E151" i="1"/>
  <c r="I125" i="1"/>
  <c r="I150" i="1" s="1"/>
  <c r="G125" i="1"/>
  <c r="G150" i="1" s="1"/>
  <c r="J125" i="1"/>
  <c r="J150" i="1" s="1"/>
  <c r="K125" i="1"/>
  <c r="K150" i="1" s="1"/>
  <c r="E108" i="1"/>
  <c r="E175" i="1"/>
  <c r="F59" i="1"/>
  <c r="G59" i="1"/>
  <c r="K59" i="1"/>
  <c r="H59" i="1"/>
  <c r="H145" i="1" s="1"/>
  <c r="G95" i="1"/>
  <c r="E59" i="1"/>
  <c r="I59" i="1"/>
  <c r="J59" i="1"/>
  <c r="H47" i="1"/>
  <c r="I47" i="1"/>
  <c r="G47" i="1"/>
  <c r="K47" i="1"/>
  <c r="F47" i="1"/>
  <c r="J47" i="1"/>
  <c r="H53" i="1"/>
  <c r="E47" i="1"/>
  <c r="E153" i="1" l="1"/>
  <c r="E73" i="1"/>
  <c r="H99" i="1"/>
  <c r="G73" i="1"/>
  <c r="G193" i="1" s="1"/>
  <c r="I99" i="1"/>
  <c r="H73" i="1"/>
  <c r="H193" i="1" s="1"/>
  <c r="F73" i="1"/>
  <c r="F220" i="2"/>
  <c r="E177" i="2"/>
  <c r="E179" i="2" s="1"/>
  <c r="F74" i="1"/>
  <c r="F99" i="1"/>
  <c r="H74" i="1"/>
  <c r="H209" i="1"/>
  <c r="J74" i="1"/>
  <c r="J99" i="1"/>
  <c r="G74" i="1"/>
  <c r="G99" i="1"/>
  <c r="J130" i="1"/>
  <c r="K130" i="1" s="1"/>
  <c r="K132" i="1" s="1"/>
  <c r="H132" i="1"/>
  <c r="H196" i="1" s="1"/>
  <c r="E150" i="1"/>
  <c r="J95" i="1"/>
  <c r="I95" i="1"/>
  <c r="F104" i="1"/>
  <c r="F105" i="1" s="1"/>
  <c r="E191" i="1"/>
  <c r="F83" i="1"/>
  <c r="F144" i="1"/>
  <c r="H83" i="1"/>
  <c r="H144" i="1"/>
  <c r="J83" i="1"/>
  <c r="J144" i="1"/>
  <c r="I83" i="1"/>
  <c r="I144" i="1"/>
  <c r="E60" i="1"/>
  <c r="E145" i="1"/>
  <c r="G83" i="1"/>
  <c r="G144" i="1"/>
  <c r="F60" i="1"/>
  <c r="F145" i="1"/>
  <c r="I60" i="1"/>
  <c r="I145" i="1"/>
  <c r="E83" i="1"/>
  <c r="E84" i="1" s="1"/>
  <c r="E144" i="1"/>
  <c r="K83" i="1"/>
  <c r="K144" i="1"/>
  <c r="J60" i="1"/>
  <c r="J145" i="1"/>
  <c r="G60" i="1"/>
  <c r="G145" i="1"/>
  <c r="K60" i="1"/>
  <c r="K145" i="1"/>
  <c r="F111" i="1"/>
  <c r="F95" i="1"/>
  <c r="H95" i="1"/>
  <c r="H60" i="1"/>
  <c r="E181" i="2" l="1"/>
  <c r="E220" i="2"/>
  <c r="H220" i="2"/>
  <c r="G220" i="2"/>
  <c r="F194" i="1"/>
  <c r="H194" i="1"/>
  <c r="G194" i="1"/>
  <c r="H146" i="1"/>
  <c r="H149" i="1" s="1"/>
  <c r="H222" i="1" s="1"/>
  <c r="E146" i="1"/>
  <c r="E149" i="1" s="1"/>
  <c r="E222" i="1" s="1"/>
  <c r="J132" i="1"/>
  <c r="F193" i="1"/>
  <c r="I72" i="1"/>
  <c r="I75" i="1" s="1"/>
  <c r="I89" i="1" s="1"/>
  <c r="E155" i="1"/>
  <c r="E156" i="1" s="1"/>
  <c r="F81" i="1"/>
  <c r="F82" i="1" s="1"/>
  <c r="F166" i="1" s="1"/>
  <c r="E192" i="1"/>
  <c r="E66" i="1"/>
  <c r="E194" i="1"/>
  <c r="F106" i="1"/>
  <c r="F170" i="1" s="1"/>
  <c r="F151" i="1"/>
  <c r="J146" i="1"/>
  <c r="J149" i="1" s="1"/>
  <c r="F146" i="1"/>
  <c r="F149" i="1" s="1"/>
  <c r="F222" i="1" s="1"/>
  <c r="K146" i="1"/>
  <c r="K149" i="1" s="1"/>
  <c r="G146" i="1"/>
  <c r="G149" i="1" s="1"/>
  <c r="G222" i="1" s="1"/>
  <c r="I146" i="1"/>
  <c r="I149" i="1" s="1"/>
  <c r="K72" i="1"/>
  <c r="H72" i="1"/>
  <c r="H75" i="1" s="1"/>
  <c r="G72" i="1"/>
  <c r="J72" i="1"/>
  <c r="F112" i="1"/>
  <c r="E222" i="2" l="1"/>
  <c r="E69" i="1"/>
  <c r="H89" i="1"/>
  <c r="J75" i="1"/>
  <c r="J89" i="1" s="1"/>
  <c r="G75" i="1"/>
  <c r="G89" i="1" s="1"/>
  <c r="E157" i="1"/>
  <c r="E204" i="1"/>
  <c r="F84" i="1"/>
  <c r="F113" i="1"/>
  <c r="F175" i="1" s="1"/>
  <c r="F152" i="1"/>
  <c r="F153" i="1" s="1"/>
  <c r="F155" i="1" s="1"/>
  <c r="F156" i="1" s="1"/>
  <c r="F157" i="1" s="1"/>
  <c r="E225" i="2" l="1"/>
  <c r="E216" i="2"/>
  <c r="F221" i="2"/>
  <c r="E228" i="2"/>
  <c r="E223" i="2"/>
  <c r="F218" i="1"/>
  <c r="F227" i="1"/>
  <c r="E210" i="1"/>
  <c r="E220" i="1" s="1"/>
  <c r="F219" i="1" s="1"/>
  <c r="E227" i="1"/>
  <c r="E218" i="1"/>
  <c r="E95" i="1"/>
  <c r="E96" i="1" s="1"/>
  <c r="E203" i="1" s="1"/>
  <c r="E99" i="1"/>
  <c r="E167" i="1" s="1"/>
  <c r="E168" i="1" s="1"/>
  <c r="E179" i="1" s="1"/>
  <c r="E181" i="1" s="1"/>
  <c r="E74" i="1"/>
  <c r="E75" i="1" s="1"/>
  <c r="E89" i="1" s="1"/>
  <c r="E90" i="1" s="1"/>
  <c r="E202" i="1" s="1"/>
  <c r="F204" i="1"/>
  <c r="G81" i="1"/>
  <c r="G82" i="1" s="1"/>
  <c r="G166" i="1" s="1"/>
  <c r="F192" i="1"/>
  <c r="F115" i="1"/>
  <c r="F210" i="1" l="1"/>
  <c r="F93" i="1"/>
  <c r="F94" i="1" s="1"/>
  <c r="F96" i="1" s="1"/>
  <c r="G93" i="1" s="1"/>
  <c r="G94" i="1" s="1"/>
  <c r="G96" i="1" s="1"/>
  <c r="E221" i="1"/>
  <c r="G84" i="1"/>
  <c r="H81" i="1" s="1"/>
  <c r="E218" i="2"/>
  <c r="E219" i="2" s="1"/>
  <c r="F225" i="2"/>
  <c r="F216" i="2"/>
  <c r="G111" i="1"/>
  <c r="G112" i="1" s="1"/>
  <c r="G113" i="1" s="1"/>
  <c r="G175" i="1" s="1"/>
  <c r="F205" i="1"/>
  <c r="F220" i="1"/>
  <c r="G219" i="1" s="1"/>
  <c r="E190" i="1"/>
  <c r="F164" i="1"/>
  <c r="E183" i="1"/>
  <c r="E193" i="1"/>
  <c r="F72" i="1"/>
  <c r="F75" i="1" s="1"/>
  <c r="F89" i="1" s="1"/>
  <c r="F87" i="1"/>
  <c r="F88" i="1" s="1"/>
  <c r="E212" i="1"/>
  <c r="H82" i="1" l="1"/>
  <c r="H166" i="1" s="1"/>
  <c r="H84" i="1"/>
  <c r="G192" i="1"/>
  <c r="F221" i="1"/>
  <c r="F203" i="1"/>
  <c r="F177" i="2"/>
  <c r="F179" i="2" s="1"/>
  <c r="F218" i="2"/>
  <c r="G217" i="2" s="1"/>
  <c r="F217" i="2"/>
  <c r="E227" i="2"/>
  <c r="G152" i="1"/>
  <c r="I81" i="1"/>
  <c r="I82" i="1" s="1"/>
  <c r="I166" i="1" s="1"/>
  <c r="H192" i="1"/>
  <c r="F167" i="1"/>
  <c r="F168" i="1" s="1"/>
  <c r="F179" i="1" s="1"/>
  <c r="E199" i="1"/>
  <c r="E224" i="1" s="1"/>
  <c r="H93" i="1"/>
  <c r="H94" i="1" s="1"/>
  <c r="H96" i="1" s="1"/>
  <c r="G203" i="1"/>
  <c r="F90" i="1"/>
  <c r="F202" i="1" s="1"/>
  <c r="F212" i="1" s="1"/>
  <c r="G115" i="1"/>
  <c r="I84" i="1"/>
  <c r="J81" i="1" s="1"/>
  <c r="F222" i="2" l="1"/>
  <c r="F223" i="2" s="1"/>
  <c r="F181" i="2"/>
  <c r="F219" i="2"/>
  <c r="H111" i="1"/>
  <c r="H112" i="1" s="1"/>
  <c r="H152" i="1" s="1"/>
  <c r="G205" i="1"/>
  <c r="E213" i="1"/>
  <c r="F223" i="1"/>
  <c r="E229" i="1"/>
  <c r="E230" i="1"/>
  <c r="E225" i="1"/>
  <c r="I93" i="1"/>
  <c r="I94" i="1" s="1"/>
  <c r="I96" i="1" s="1"/>
  <c r="J93" i="1" s="1"/>
  <c r="H203" i="1"/>
  <c r="G87" i="1"/>
  <c r="G88" i="1" s="1"/>
  <c r="J82" i="1"/>
  <c r="F227" i="2" l="1"/>
  <c r="F228" i="2"/>
  <c r="G221" i="2"/>
  <c r="H113" i="1"/>
  <c r="H175" i="1" s="1"/>
  <c r="G167" i="1"/>
  <c r="G168" i="1" s="1"/>
  <c r="G90" i="1"/>
  <c r="J84" i="1"/>
  <c r="K81" i="1" s="1"/>
  <c r="K82" i="1" s="1"/>
  <c r="J166" i="1"/>
  <c r="J94" i="1"/>
  <c r="J96" i="1" s="1"/>
  <c r="G177" i="2" l="1"/>
  <c r="G179" i="2" s="1"/>
  <c r="H115" i="1"/>
  <c r="H87" i="1"/>
  <c r="H88" i="1" s="1"/>
  <c r="G202" i="1"/>
  <c r="K166" i="1"/>
  <c r="K84" i="1"/>
  <c r="K93" i="1"/>
  <c r="G181" i="2" l="1"/>
  <c r="I111" i="1"/>
  <c r="I112" i="1" s="1"/>
  <c r="H205" i="1"/>
  <c r="H90" i="1"/>
  <c r="H167" i="1"/>
  <c r="H168" i="1" s="1"/>
  <c r="K94" i="1"/>
  <c r="K96" i="1" s="1"/>
  <c r="G225" i="2" l="1"/>
  <c r="G216" i="2"/>
  <c r="G222" i="2"/>
  <c r="I113" i="1"/>
  <c r="I175" i="1" s="1"/>
  <c r="I152" i="1"/>
  <c r="I87" i="1"/>
  <c r="H202" i="1"/>
  <c r="H221" i="2" l="1"/>
  <c r="G223" i="2"/>
  <c r="G228" i="2"/>
  <c r="G218" i="2"/>
  <c r="H217" i="2" s="1"/>
  <c r="I115" i="1"/>
  <c r="J111" i="1" s="1"/>
  <c r="J112" i="1" s="1"/>
  <c r="J113" i="1" s="1"/>
  <c r="J175" i="1" s="1"/>
  <c r="I88" i="1"/>
  <c r="I90" i="1" s="1"/>
  <c r="J87" i="1" s="1"/>
  <c r="H177" i="2" l="1"/>
  <c r="H179" i="2" s="1"/>
  <c r="G227" i="2"/>
  <c r="G219" i="2"/>
  <c r="J152" i="1"/>
  <c r="I167" i="1"/>
  <c r="I168" i="1" s="1"/>
  <c r="J88" i="1"/>
  <c r="J115" i="1"/>
  <c r="K111" i="1" s="1"/>
  <c r="K112" i="1" s="1"/>
  <c r="H218" i="2" l="1"/>
  <c r="H222" i="2"/>
  <c r="H181" i="2"/>
  <c r="J167" i="1"/>
  <c r="J168" i="1" s="1"/>
  <c r="J90" i="1"/>
  <c r="K87" i="1" s="1"/>
  <c r="K113" i="1"/>
  <c r="K175" i="1" s="1"/>
  <c r="K152" i="1"/>
  <c r="F181" i="1"/>
  <c r="F190" i="1" s="1"/>
  <c r="F108" i="1"/>
  <c r="H216" i="2" l="1"/>
  <c r="H219" i="2" s="1"/>
  <c r="H225" i="2"/>
  <c r="H228" i="2"/>
  <c r="H227" i="2"/>
  <c r="H223" i="2"/>
  <c r="K88" i="1"/>
  <c r="K167" i="1" s="1"/>
  <c r="K168" i="1" s="1"/>
  <c r="G104" i="1"/>
  <c r="G105" i="1" s="1"/>
  <c r="F191" i="1"/>
  <c r="F199" i="1" s="1"/>
  <c r="G164" i="1"/>
  <c r="F183" i="1"/>
  <c r="K115" i="1"/>
  <c r="K90" i="1" l="1"/>
  <c r="F213" i="1"/>
  <c r="F224" i="1"/>
  <c r="G106" i="1"/>
  <c r="G170" i="1" s="1"/>
  <c r="G151" i="1"/>
  <c r="G153" i="1" l="1"/>
  <c r="G155" i="1" s="1"/>
  <c r="G156" i="1" s="1"/>
  <c r="I177" i="2"/>
  <c r="I179" i="2" s="1"/>
  <c r="G223" i="1"/>
  <c r="F229" i="1"/>
  <c r="F230" i="1"/>
  <c r="F225" i="1"/>
  <c r="G179" i="1"/>
  <c r="G181" i="1" s="1"/>
  <c r="G190" i="1" s="1"/>
  <c r="G108" i="1"/>
  <c r="G204" i="1" l="1"/>
  <c r="G157" i="1"/>
  <c r="G218" i="1" s="1"/>
  <c r="I181" i="2"/>
  <c r="G210" i="1"/>
  <c r="G212" i="1" s="1"/>
  <c r="H104" i="1"/>
  <c r="H105" i="1" s="1"/>
  <c r="H151" i="1" s="1"/>
  <c r="H153" i="1" s="1"/>
  <c r="H155" i="1" s="1"/>
  <c r="H156" i="1" s="1"/>
  <c r="G191" i="1"/>
  <c r="G199" i="1" s="1"/>
  <c r="H164" i="1"/>
  <c r="G183" i="1"/>
  <c r="G227" i="1" l="1"/>
  <c r="J177" i="2"/>
  <c r="J179" i="2" s="1"/>
  <c r="H157" i="1"/>
  <c r="H204" i="1"/>
  <c r="G220" i="1"/>
  <c r="H219" i="1" s="1"/>
  <c r="H106" i="1"/>
  <c r="H170" i="1" s="1"/>
  <c r="H179" i="1" s="1"/>
  <c r="H181" i="1" s="1"/>
  <c r="H190" i="1" s="1"/>
  <c r="G213" i="1"/>
  <c r="G224" i="1"/>
  <c r="H108" i="1" l="1"/>
  <c r="J181" i="2"/>
  <c r="G221" i="1"/>
  <c r="H218" i="1"/>
  <c r="H227" i="1"/>
  <c r="I104" i="1"/>
  <c r="I105" i="1" s="1"/>
  <c r="I151" i="1" s="1"/>
  <c r="I153" i="1" s="1"/>
  <c r="I155" i="1" s="1"/>
  <c r="I156" i="1" s="1"/>
  <c r="I157" i="1" s="1"/>
  <c r="H191" i="1"/>
  <c r="H199" i="1" s="1"/>
  <c r="H224" i="1" s="1"/>
  <c r="H210" i="1"/>
  <c r="H220" i="1" s="1"/>
  <c r="H223" i="1"/>
  <c r="G230" i="1"/>
  <c r="G229" i="1"/>
  <c r="G225" i="1"/>
  <c r="H183" i="1"/>
  <c r="I164" i="1"/>
  <c r="I106" i="1" l="1"/>
  <c r="K177" i="2"/>
  <c r="K179" i="2" s="1"/>
  <c r="K181" i="2" s="1"/>
  <c r="H221" i="1"/>
  <c r="H225" i="1"/>
  <c r="H229" i="1"/>
  <c r="H230" i="1"/>
  <c r="H212" i="1"/>
  <c r="H213" i="1" s="1"/>
  <c r="I170" i="1"/>
  <c r="I108" i="1"/>
  <c r="J104" i="1" s="1"/>
  <c r="I179" i="1" l="1"/>
  <c r="I181" i="1" s="1"/>
  <c r="I183" i="1" s="1"/>
  <c r="J105" i="1"/>
  <c r="J164" i="1" l="1"/>
  <c r="J106" i="1"/>
  <c r="J170" i="1" s="1"/>
  <c r="J151" i="1"/>
  <c r="J153" i="1" s="1"/>
  <c r="J155" i="1" s="1"/>
  <c r="J156" i="1" s="1"/>
  <c r="J157" i="1" s="1"/>
  <c r="J179" i="1" l="1"/>
  <c r="J181" i="1" s="1"/>
  <c r="J108" i="1"/>
  <c r="K104" i="1" s="1"/>
  <c r="K164" i="1" l="1"/>
  <c r="J183" i="1"/>
  <c r="K105" i="1"/>
  <c r="K106" i="1" l="1"/>
  <c r="K170" i="1" s="1"/>
  <c r="K151" i="1"/>
  <c r="K153" i="1" s="1"/>
  <c r="K155" i="1" s="1"/>
  <c r="K156" i="1" s="1"/>
  <c r="K157" i="1" s="1"/>
  <c r="K179" i="1" l="1"/>
  <c r="K181" i="1" s="1"/>
  <c r="K183" i="1" s="1"/>
  <c r="K108" i="1"/>
</calcChain>
</file>

<file path=xl/sharedStrings.xml><?xml version="1.0" encoding="utf-8"?>
<sst xmlns="http://schemas.openxmlformats.org/spreadsheetml/2006/main" count="727" uniqueCount="147">
  <si>
    <t>PRESUPUESTACION</t>
  </si>
  <si>
    <t>Balance al 28-Feb-11</t>
  </si>
  <si>
    <t>Disponibilidades</t>
  </si>
  <si>
    <t>Plazo Fijo</t>
  </si>
  <si>
    <t>Créditos x Ventas</t>
  </si>
  <si>
    <t>Materia Prima</t>
  </si>
  <si>
    <t>Producto Terminado</t>
  </si>
  <si>
    <t>Bienes de Uso (VO)</t>
  </si>
  <si>
    <t>Amort. Acumulada</t>
  </si>
  <si>
    <t>Activo</t>
  </si>
  <si>
    <t>Total Activo</t>
  </si>
  <si>
    <t>Pasivo</t>
  </si>
  <si>
    <t>Deudas MP</t>
  </si>
  <si>
    <t>Deudas GGFV</t>
  </si>
  <si>
    <t>Impuestos</t>
  </si>
  <si>
    <t>Patrimonio Neto</t>
  </si>
  <si>
    <t>Capital</t>
  </si>
  <si>
    <t>Resultados Acum</t>
  </si>
  <si>
    <t>Total Pasivo + PN</t>
  </si>
  <si>
    <t>Ventas</t>
  </si>
  <si>
    <t>Mar'11</t>
  </si>
  <si>
    <t>Abr'11</t>
  </si>
  <si>
    <t>May'11</t>
  </si>
  <si>
    <t>Jun'11</t>
  </si>
  <si>
    <t>Cantidad</t>
  </si>
  <si>
    <t>(#)</t>
  </si>
  <si>
    <t>Precio</t>
  </si>
  <si>
    <t>Otros Datos</t>
  </si>
  <si>
    <t>Tasa Mensual PF</t>
  </si>
  <si>
    <t>Tasa Mensual Prestamo</t>
  </si>
  <si>
    <t>Tasa IGA</t>
  </si>
  <si>
    <t>VU Contable Bienes</t>
  </si>
  <si>
    <t>Costo de Ventas</t>
  </si>
  <si>
    <t>MP</t>
  </si>
  <si>
    <t>MOD</t>
  </si>
  <si>
    <t>GGFV</t>
  </si>
  <si>
    <t>($/Kg)</t>
  </si>
  <si>
    <t>Jul'11</t>
  </si>
  <si>
    <t>Ago'11</t>
  </si>
  <si>
    <t>Sep'11</t>
  </si>
  <si>
    <t>Total MP</t>
  </si>
  <si>
    <t>(Kg)</t>
  </si>
  <si>
    <t>Costos</t>
  </si>
  <si>
    <t>(Kg/unidad)</t>
  </si>
  <si>
    <t>($/#)</t>
  </si>
  <si>
    <t>($)</t>
  </si>
  <si>
    <t>($/HH)</t>
  </si>
  <si>
    <t>(HH/unidad)</t>
  </si>
  <si>
    <t>($/unidad)</t>
  </si>
  <si>
    <t>Total MOD</t>
  </si>
  <si>
    <t>(HH)</t>
  </si>
  <si>
    <t>Total CV</t>
  </si>
  <si>
    <t>Política de Stocks</t>
  </si>
  <si>
    <t>CV Unitario</t>
  </si>
  <si>
    <t>BC Inicial</t>
  </si>
  <si>
    <t>(unidad)</t>
  </si>
  <si>
    <t>BC Final</t>
  </si>
  <si>
    <t>n/d</t>
  </si>
  <si>
    <t>Producción</t>
  </si>
  <si>
    <t>MP Inicial</t>
  </si>
  <si>
    <t>MP Final</t>
  </si>
  <si>
    <t>Compras</t>
  </si>
  <si>
    <t>Pagos y Cobranzas</t>
  </si>
  <si>
    <t>Cobros</t>
  </si>
  <si>
    <t>Cred Inicial</t>
  </si>
  <si>
    <t>Cred Final</t>
  </si>
  <si>
    <t>Pagos</t>
  </si>
  <si>
    <t>Pagos MP</t>
  </si>
  <si>
    <t>Ds Inicial</t>
  </si>
  <si>
    <t>Ds Final</t>
  </si>
  <si>
    <t>Pagos GGFV</t>
  </si>
  <si>
    <t>Pagos GFV</t>
  </si>
  <si>
    <t>Caja</t>
  </si>
  <si>
    <t>Inicial</t>
  </si>
  <si>
    <t>Préstamos</t>
  </si>
  <si>
    <t>Inversiones</t>
  </si>
  <si>
    <t>Cobro PF</t>
  </si>
  <si>
    <r>
      <rPr>
        <i/>
        <sz val="9.9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Operaciones</t>
    </r>
  </si>
  <si>
    <t>Armado PF</t>
  </si>
  <si>
    <t>Resultado Financiero</t>
  </si>
  <si>
    <t>Plazos Fijos</t>
  </si>
  <si>
    <t>Intereses</t>
  </si>
  <si>
    <t>A Cobrar</t>
  </si>
  <si>
    <t>Constitución</t>
  </si>
  <si>
    <t>Final</t>
  </si>
  <si>
    <t>A Pagar</t>
  </si>
  <si>
    <t>Toma</t>
  </si>
  <si>
    <t>Toma Préstamo</t>
  </si>
  <si>
    <t>Pago Préstamo</t>
  </si>
  <si>
    <r>
      <t xml:space="preserve">Total </t>
    </r>
    <r>
      <rPr>
        <b/>
        <sz val="9.9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 xml:space="preserve"> Caja</t>
    </r>
  </si>
  <si>
    <t>Caja Final</t>
  </si>
  <si>
    <t>Caja Mínima</t>
  </si>
  <si>
    <t>Cuadro de Resultados</t>
  </si>
  <si>
    <t>CR</t>
  </si>
  <si>
    <t>CV</t>
  </si>
  <si>
    <t>Margen Bruto</t>
  </si>
  <si>
    <t>Gs Admin</t>
  </si>
  <si>
    <t>Gs Comerciales</t>
  </si>
  <si>
    <t>EBITDA</t>
  </si>
  <si>
    <t>Amortizaciones</t>
  </si>
  <si>
    <t>EBIT</t>
  </si>
  <si>
    <t>Intereses PF</t>
  </si>
  <si>
    <t>Intereses Préstamos</t>
  </si>
  <si>
    <t>Utilidad Neta</t>
  </si>
  <si>
    <t>Compra de Máquina</t>
  </si>
  <si>
    <t>SI</t>
  </si>
  <si>
    <t>Máquina Vieja</t>
  </si>
  <si>
    <t>Máquina Nueva</t>
  </si>
  <si>
    <t>Total</t>
  </si>
  <si>
    <t>Valor Máquina Nueva</t>
  </si>
  <si>
    <t>Gastos Instalación</t>
  </si>
  <si>
    <t>Otros BU</t>
  </si>
  <si>
    <t>Valor Máquina Vieja</t>
  </si>
  <si>
    <t>Proyección de Balance</t>
  </si>
  <si>
    <t>Original</t>
  </si>
  <si>
    <t>AA</t>
  </si>
  <si>
    <t>Maquina Vieja</t>
  </si>
  <si>
    <t>Maquina Nueva</t>
  </si>
  <si>
    <t>#mes</t>
  </si>
  <si>
    <t>Resultado Vta BU</t>
  </si>
  <si>
    <t>Valor Bienes de Uso</t>
  </si>
  <si>
    <t>Valor de Venta</t>
  </si>
  <si>
    <t>Valor Bien de Uso Original</t>
  </si>
  <si>
    <t>Amortización Acumulada</t>
  </si>
  <si>
    <t>Resultado x Venta</t>
  </si>
  <si>
    <t>Valor de Venta @ May'11</t>
  </si>
  <si>
    <t>IGA</t>
  </si>
  <si>
    <t>Venta BU</t>
  </si>
  <si>
    <t>Adelanto x Compra BU</t>
  </si>
  <si>
    <t>FEB</t>
  </si>
  <si>
    <t>Pagos MOD</t>
  </si>
  <si>
    <t>Otras Deudas</t>
  </si>
  <si>
    <t>Indicadores</t>
  </si>
  <si>
    <t>Rentabilidad del Patrimonio</t>
  </si>
  <si>
    <t>PN inicial</t>
  </si>
  <si>
    <t>PN final</t>
  </si>
  <si>
    <t>(EBIT-IGA)</t>
  </si>
  <si>
    <t>A inicial</t>
  </si>
  <si>
    <t>A final</t>
  </si>
  <si>
    <t>Rentabilidad del Activo</t>
  </si>
  <si>
    <t>Crecimiento Sostenido</t>
  </si>
  <si>
    <t>Un/V</t>
  </si>
  <si>
    <t>1-(Div/Un)</t>
  </si>
  <si>
    <t>A/K</t>
  </si>
  <si>
    <t>V/A</t>
  </si>
  <si>
    <t>Pol. Stock PT (días)</t>
  </si>
  <si>
    <t>Pol. Stock MP (días)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</si>
</sst>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Red]\(#,##0\);\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.9"/>
      <color theme="1"/>
      <name val="Symbol"/>
      <family val="1"/>
      <charset val="2"/>
    </font>
    <font>
      <b/>
      <sz val="9.9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2" xfId="0" applyBorder="1"/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164" fontId="2" fillId="0" borderId="4" xfId="0" applyNumberFormat="1" applyFont="1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0" fontId="3" fillId="0" borderId="0" xfId="0" applyFont="1" applyBorder="1"/>
    <xf numFmtId="0" fontId="0" fillId="0" borderId="8" xfId="0" applyBorder="1"/>
    <xf numFmtId="164" fontId="0" fillId="0" borderId="9" xfId="0" applyNumberFormat="1" applyBorder="1"/>
    <xf numFmtId="0" fontId="2" fillId="0" borderId="4" xfId="0" applyFont="1" applyBorder="1"/>
    <xf numFmtId="0" fontId="0" fillId="0" borderId="7" xfId="0" applyBorder="1"/>
    <xf numFmtId="0" fontId="0" fillId="0" borderId="0" xfId="0" applyBorder="1"/>
    <xf numFmtId="0" fontId="1" fillId="0" borderId="4" xfId="0" applyFont="1" applyBorder="1"/>
    <xf numFmtId="0" fontId="1" fillId="0" borderId="5" xfId="0" applyFont="1" applyBorder="1"/>
    <xf numFmtId="164" fontId="0" fillId="0" borderId="0" xfId="0" applyNumberFormat="1" applyBorder="1"/>
    <xf numFmtId="164" fontId="0" fillId="0" borderId="8" xfId="0" applyNumberFormat="1" applyBorder="1"/>
    <xf numFmtId="164" fontId="1" fillId="0" borderId="0" xfId="0" applyNumberFormat="1" applyFont="1" applyBorder="1"/>
    <xf numFmtId="0" fontId="1" fillId="0" borderId="11" xfId="0" applyFont="1" applyBorder="1"/>
    <xf numFmtId="164" fontId="1" fillId="0" borderId="2" xfId="0" applyNumberFormat="1" applyFont="1" applyBorder="1"/>
    <xf numFmtId="164" fontId="1" fillId="0" borderId="12" xfId="0" applyNumberFormat="1" applyFont="1" applyBorder="1"/>
    <xf numFmtId="164" fontId="0" fillId="3" borderId="0" xfId="0" applyNumberFormat="1" applyFill="1" applyAlignment="1">
      <alignment horizontal="center"/>
    </xf>
    <xf numFmtId="0" fontId="2" fillId="0" borderId="11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9" xfId="0" applyBorder="1"/>
    <xf numFmtId="164" fontId="0" fillId="2" borderId="0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9" fontId="0" fillId="2" borderId="8" xfId="0" applyNumberFormat="1" applyFill="1" applyBorder="1"/>
    <xf numFmtId="164" fontId="0" fillId="2" borderId="10" xfId="0" applyNumberFormat="1" applyFill="1" applyBorder="1"/>
    <xf numFmtId="164" fontId="0" fillId="2" borderId="0" xfId="0" applyNumberFormat="1" applyFill="1" applyBorder="1"/>
    <xf numFmtId="164" fontId="0" fillId="2" borderId="8" xfId="0" applyNumberFormat="1" applyFill="1" applyBorder="1"/>
    <xf numFmtId="0" fontId="0" fillId="0" borderId="3" xfId="0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/>
    <xf numFmtId="164" fontId="1" fillId="0" borderId="0" xfId="0" applyNumberFormat="1" applyFont="1" applyAlignment="1">
      <alignment horizontal="center"/>
    </xf>
    <xf numFmtId="17" fontId="3" fillId="0" borderId="0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3" xfId="0" applyFont="1" applyFill="1" applyBorder="1"/>
    <xf numFmtId="164" fontId="0" fillId="0" borderId="1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1" xfId="0" applyFont="1" applyFill="1" applyBorder="1"/>
    <xf numFmtId="164" fontId="1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0" fillId="0" borderId="13" xfId="0" applyBorder="1"/>
    <xf numFmtId="0" fontId="0" fillId="0" borderId="0" xfId="0" applyAlignment="1">
      <alignment horizontal="left" indent="1"/>
    </xf>
    <xf numFmtId="164" fontId="1" fillId="2" borderId="14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4" xfId="0" applyFill="1" applyBorder="1"/>
    <xf numFmtId="0" fontId="3" fillId="0" borderId="5" xfId="0" applyFont="1" applyBorder="1"/>
    <xf numFmtId="164" fontId="0" fillId="0" borderId="6" xfId="0" applyNumberFormat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7" xfId="0" applyFill="1" applyBorder="1"/>
    <xf numFmtId="164" fontId="0" fillId="0" borderId="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1" fontId="0" fillId="0" borderId="0" xfId="0" applyNumberFormat="1" applyBorder="1" applyAlignment="1">
      <alignment horizontal="center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0" fillId="0" borderId="0" xfId="0" applyNumberFormat="1" applyFill="1" applyBorder="1"/>
    <xf numFmtId="164" fontId="0" fillId="4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1" fillId="4" borderId="0" xfId="0" applyFont="1" applyFill="1" applyBorder="1"/>
    <xf numFmtId="164" fontId="1" fillId="4" borderId="0" xfId="0" applyNumberFormat="1" applyFont="1" applyFill="1" applyBorder="1"/>
    <xf numFmtId="9" fontId="0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9" fontId="10" fillId="0" borderId="0" xfId="1" applyFont="1" applyAlignment="1">
      <alignment horizontal="center" vertical="center"/>
    </xf>
    <xf numFmtId="0" fontId="0" fillId="2" borderId="0" xfId="0" applyFill="1" applyBorder="1"/>
    <xf numFmtId="0" fontId="0" fillId="0" borderId="15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9"/>
  <sheetViews>
    <sheetView showGridLines="0" tabSelected="1" topLeftCell="A25" zoomScale="90" zoomScaleNormal="90" workbookViewId="0">
      <selection activeCell="K46" sqref="K46"/>
    </sheetView>
  </sheetViews>
  <sheetFormatPr defaultColWidth="11.44140625" defaultRowHeight="14.4" outlineLevelRow="1" x14ac:dyDescent="0.3"/>
  <cols>
    <col min="1" max="1" width="3.6640625" customWidth="1"/>
    <col min="2" max="2" width="3.6640625" style="7" customWidth="1"/>
    <col min="3" max="3" width="14" customWidth="1"/>
  </cols>
  <sheetData>
    <row r="2" spans="2:11" x14ac:dyDescent="0.3">
      <c r="B2" s="1" t="s">
        <v>0</v>
      </c>
    </row>
    <row r="4" spans="2:11" x14ac:dyDescent="0.3">
      <c r="C4" s="2" t="s">
        <v>1</v>
      </c>
    </row>
    <row r="6" spans="2:11" x14ac:dyDescent="0.3">
      <c r="C6" s="33" t="s">
        <v>9</v>
      </c>
      <c r="D6" s="24"/>
      <c r="E6" s="24"/>
      <c r="F6" s="24"/>
      <c r="G6" s="34" t="s">
        <v>11</v>
      </c>
      <c r="H6" s="24"/>
      <c r="I6" s="25"/>
    </row>
    <row r="7" spans="2:11" x14ac:dyDescent="0.3">
      <c r="C7" s="31" t="s">
        <v>2</v>
      </c>
      <c r="D7" s="32"/>
      <c r="E7" s="56">
        <v>1000</v>
      </c>
      <c r="F7" s="35"/>
      <c r="G7" s="35" t="s">
        <v>12</v>
      </c>
      <c r="H7" s="35"/>
      <c r="I7" s="57">
        <v>7000</v>
      </c>
      <c r="J7" s="3"/>
    </row>
    <row r="8" spans="2:11" x14ac:dyDescent="0.3">
      <c r="C8" s="31" t="s">
        <v>3</v>
      </c>
      <c r="D8" s="32"/>
      <c r="E8" s="56">
        <v>15000</v>
      </c>
      <c r="F8" s="35"/>
      <c r="G8" s="35" t="s">
        <v>13</v>
      </c>
      <c r="H8" s="35"/>
      <c r="I8" s="57">
        <v>4500</v>
      </c>
      <c r="J8" s="3"/>
    </row>
    <row r="9" spans="2:11" x14ac:dyDescent="0.3">
      <c r="C9" s="31" t="s">
        <v>4</v>
      </c>
      <c r="D9" s="32"/>
      <c r="E9" s="56">
        <v>32000</v>
      </c>
      <c r="F9" s="35"/>
      <c r="G9" s="35" t="s">
        <v>14</v>
      </c>
      <c r="H9" s="35"/>
      <c r="I9" s="57">
        <v>4000</v>
      </c>
      <c r="J9" s="3"/>
    </row>
    <row r="10" spans="2:11" x14ac:dyDescent="0.3">
      <c r="C10" s="31" t="s">
        <v>5</v>
      </c>
      <c r="D10" s="32"/>
      <c r="E10" s="56">
        <v>5000</v>
      </c>
      <c r="F10" s="35"/>
      <c r="G10" s="35"/>
      <c r="H10" s="35"/>
      <c r="I10" s="36"/>
      <c r="J10" s="3"/>
      <c r="K10" s="3"/>
    </row>
    <row r="11" spans="2:11" x14ac:dyDescent="0.3">
      <c r="C11" s="31" t="s">
        <v>6</v>
      </c>
      <c r="D11" s="32"/>
      <c r="E11" s="56">
        <v>10560</v>
      </c>
      <c r="F11" s="35"/>
      <c r="G11" s="37" t="s">
        <v>15</v>
      </c>
      <c r="H11" s="35"/>
      <c r="I11" s="36"/>
      <c r="J11" s="3"/>
    </row>
    <row r="12" spans="2:11" x14ac:dyDescent="0.3">
      <c r="C12" s="31" t="s">
        <v>7</v>
      </c>
      <c r="D12" s="32"/>
      <c r="E12" s="56">
        <v>60000</v>
      </c>
      <c r="F12" s="35"/>
      <c r="G12" s="35" t="s">
        <v>16</v>
      </c>
      <c r="H12" s="35"/>
      <c r="I12" s="57">
        <v>68060</v>
      </c>
      <c r="J12" s="3"/>
    </row>
    <row r="13" spans="2:11" x14ac:dyDescent="0.3">
      <c r="C13" s="31" t="s">
        <v>8</v>
      </c>
      <c r="D13" s="32"/>
      <c r="E13" s="56">
        <v>-12000</v>
      </c>
      <c r="F13" s="35"/>
      <c r="G13" s="35" t="s">
        <v>17</v>
      </c>
      <c r="H13" s="35"/>
      <c r="I13" s="57">
        <v>28000</v>
      </c>
      <c r="J13" s="3"/>
    </row>
    <row r="14" spans="2:11" x14ac:dyDescent="0.3">
      <c r="C14" s="31"/>
      <c r="D14" s="32"/>
      <c r="E14" s="35"/>
      <c r="F14" s="35"/>
      <c r="G14" s="35"/>
      <c r="H14" s="35"/>
      <c r="I14" s="36"/>
      <c r="J14" s="3"/>
    </row>
    <row r="15" spans="2:11" s="1" customFormat="1" x14ac:dyDescent="0.3">
      <c r="B15" s="8"/>
      <c r="C15" s="38" t="s">
        <v>10</v>
      </c>
      <c r="D15" s="5"/>
      <c r="E15" s="6">
        <f>+SUM(E7:E13)</f>
        <v>111560</v>
      </c>
      <c r="F15" s="39"/>
      <c r="G15" s="6" t="s">
        <v>18</v>
      </c>
      <c r="H15" s="6"/>
      <c r="I15" s="40">
        <f>+SUM(I7:I13)</f>
        <v>111560</v>
      </c>
      <c r="J15" s="4"/>
      <c r="K15" s="4"/>
    </row>
    <row r="18" spans="3:11" x14ac:dyDescent="0.3">
      <c r="C18" s="23" t="s">
        <v>42</v>
      </c>
      <c r="D18" s="24"/>
      <c r="E18" s="25"/>
      <c r="G18" s="30" t="s">
        <v>27</v>
      </c>
      <c r="H18" s="24"/>
      <c r="I18" s="25"/>
    </row>
    <row r="19" spans="3:11" x14ac:dyDescent="0.3">
      <c r="C19" s="26" t="s">
        <v>33</v>
      </c>
      <c r="D19" s="27" t="s">
        <v>43</v>
      </c>
      <c r="E19" s="52">
        <v>0.5</v>
      </c>
      <c r="G19" s="31"/>
      <c r="H19" s="32"/>
      <c r="I19" s="28"/>
    </row>
    <row r="20" spans="3:11" x14ac:dyDescent="0.3">
      <c r="C20" s="26" t="s">
        <v>33</v>
      </c>
      <c r="D20" s="27" t="s">
        <v>36</v>
      </c>
      <c r="E20" s="52">
        <v>20</v>
      </c>
      <c r="G20" s="31" t="s">
        <v>28</v>
      </c>
      <c r="H20" s="32"/>
      <c r="I20" s="54">
        <v>0.08</v>
      </c>
    </row>
    <row r="21" spans="3:11" x14ac:dyDescent="0.3">
      <c r="C21" s="26" t="s">
        <v>34</v>
      </c>
      <c r="D21" s="27" t="s">
        <v>47</v>
      </c>
      <c r="E21" s="52">
        <v>1</v>
      </c>
      <c r="G21" s="26" t="s">
        <v>29</v>
      </c>
      <c r="H21" s="32"/>
      <c r="I21" s="54">
        <v>0.12</v>
      </c>
    </row>
    <row r="22" spans="3:11" x14ac:dyDescent="0.3">
      <c r="C22" s="26" t="s">
        <v>34</v>
      </c>
      <c r="D22" s="27" t="s">
        <v>46</v>
      </c>
      <c r="E22" s="52">
        <v>18</v>
      </c>
      <c r="G22" s="26" t="s">
        <v>30</v>
      </c>
      <c r="H22" s="32"/>
      <c r="I22" s="54">
        <v>0.3</v>
      </c>
    </row>
    <row r="23" spans="3:11" x14ac:dyDescent="0.3">
      <c r="C23" s="29" t="s">
        <v>35</v>
      </c>
      <c r="D23" s="21" t="s">
        <v>48</v>
      </c>
      <c r="E23" s="53">
        <v>20</v>
      </c>
      <c r="G23" s="29" t="s">
        <v>31</v>
      </c>
      <c r="H23" s="11"/>
      <c r="I23" s="55">
        <v>10</v>
      </c>
      <c r="J23" s="9"/>
    </row>
    <row r="24" spans="3:11" x14ac:dyDescent="0.3">
      <c r="C24" s="35"/>
      <c r="D24" s="27"/>
      <c r="E24" s="32"/>
      <c r="G24" s="35"/>
      <c r="H24" s="32"/>
      <c r="I24" s="35"/>
      <c r="J24" s="9"/>
    </row>
    <row r="26" spans="3:11" x14ac:dyDescent="0.3">
      <c r="C26" s="42" t="s">
        <v>19</v>
      </c>
      <c r="D26" s="15"/>
      <c r="E26" s="43" t="s">
        <v>20</v>
      </c>
      <c r="F26" s="44" t="s">
        <v>21</v>
      </c>
      <c r="G26" s="44" t="s">
        <v>22</v>
      </c>
      <c r="H26" s="44" t="s">
        <v>23</v>
      </c>
      <c r="I26" s="44" t="s">
        <v>37</v>
      </c>
      <c r="J26" s="44" t="s">
        <v>38</v>
      </c>
      <c r="K26" s="45" t="s">
        <v>39</v>
      </c>
    </row>
    <row r="27" spans="3:11" x14ac:dyDescent="0.3">
      <c r="C27" s="31" t="s">
        <v>24</v>
      </c>
      <c r="D27" s="27" t="s">
        <v>25</v>
      </c>
      <c r="E27" s="48">
        <v>200</v>
      </c>
      <c r="F27" s="48">
        <v>400</v>
      </c>
      <c r="G27" s="48">
        <v>550</v>
      </c>
      <c r="H27" s="48">
        <v>550</v>
      </c>
      <c r="I27" s="48">
        <v>550</v>
      </c>
      <c r="J27" s="48">
        <v>450</v>
      </c>
      <c r="K27" s="49">
        <v>450</v>
      </c>
    </row>
    <row r="28" spans="3:11" x14ac:dyDescent="0.3">
      <c r="C28" s="47" t="s">
        <v>26</v>
      </c>
      <c r="D28" s="21" t="s">
        <v>44</v>
      </c>
      <c r="E28" s="50">
        <v>60</v>
      </c>
      <c r="F28" s="50">
        <v>65</v>
      </c>
      <c r="G28" s="50">
        <v>70</v>
      </c>
      <c r="H28" s="50">
        <v>70</v>
      </c>
      <c r="I28" s="50">
        <v>70</v>
      </c>
      <c r="J28" s="50">
        <v>70</v>
      </c>
      <c r="K28" s="51">
        <v>70</v>
      </c>
    </row>
    <row r="29" spans="3:11" x14ac:dyDescent="0.3">
      <c r="C29" s="32"/>
      <c r="D29" s="27"/>
      <c r="E29" s="46"/>
      <c r="F29" s="46"/>
      <c r="G29" s="46"/>
      <c r="H29" s="46"/>
      <c r="I29" s="46"/>
      <c r="J29" s="46"/>
      <c r="K29" s="46"/>
    </row>
    <row r="30" spans="3:11" x14ac:dyDescent="0.3">
      <c r="C30" s="32"/>
      <c r="D30" s="27"/>
      <c r="E30" s="46"/>
      <c r="F30" s="46"/>
      <c r="G30" s="46"/>
      <c r="H30" s="46"/>
      <c r="I30" s="46"/>
      <c r="J30" s="46"/>
      <c r="K30" s="46"/>
    </row>
    <row r="31" spans="3:11" x14ac:dyDescent="0.3">
      <c r="C31" s="81" t="s">
        <v>112</v>
      </c>
      <c r="D31" s="82"/>
      <c r="E31" s="83">
        <v>25000</v>
      </c>
      <c r="F31" s="46"/>
      <c r="G31" s="46"/>
      <c r="H31" s="46"/>
      <c r="I31" s="46"/>
      <c r="J31" s="46"/>
      <c r="K31" s="46"/>
    </row>
    <row r="32" spans="3:11" x14ac:dyDescent="0.3">
      <c r="C32" s="89" t="s">
        <v>125</v>
      </c>
      <c r="D32" s="27"/>
      <c r="E32" s="90">
        <v>21000</v>
      </c>
      <c r="F32" s="46"/>
      <c r="G32" s="46"/>
      <c r="H32" s="46"/>
      <c r="I32" s="46"/>
      <c r="J32" s="46"/>
      <c r="K32" s="46"/>
    </row>
    <row r="33" spans="2:11" x14ac:dyDescent="0.3">
      <c r="C33" s="89" t="s">
        <v>109</v>
      </c>
      <c r="D33" s="27"/>
      <c r="E33" s="90">
        <v>30000</v>
      </c>
      <c r="F33" s="46"/>
      <c r="G33" s="46"/>
      <c r="H33" s="46"/>
      <c r="I33" s="46"/>
      <c r="J33" s="46"/>
      <c r="K33" s="46"/>
    </row>
    <row r="34" spans="2:11" x14ac:dyDescent="0.3">
      <c r="C34" s="84" t="s">
        <v>110</v>
      </c>
      <c r="D34" s="21"/>
      <c r="E34" s="85">
        <v>16000</v>
      </c>
      <c r="F34" s="46"/>
      <c r="G34" s="46"/>
      <c r="H34" s="46"/>
      <c r="I34" s="46"/>
      <c r="J34" s="46"/>
      <c r="K34" s="46"/>
    </row>
    <row r="35" spans="2:11" x14ac:dyDescent="0.3">
      <c r="C35" s="32"/>
      <c r="D35" s="27"/>
      <c r="E35" s="46"/>
      <c r="F35" s="46"/>
      <c r="G35" s="46"/>
      <c r="H35" s="46"/>
      <c r="I35" s="46"/>
      <c r="J35" s="46"/>
      <c r="K35" s="46"/>
    </row>
    <row r="36" spans="2:11" ht="15" thickBot="1" x14ac:dyDescent="0.35">
      <c r="C36" s="32"/>
      <c r="D36" s="27"/>
      <c r="E36" s="46"/>
      <c r="F36" s="46"/>
      <c r="G36" s="46"/>
      <c r="H36" s="46"/>
      <c r="I36" s="46"/>
      <c r="J36" s="46"/>
      <c r="K36" s="46"/>
    </row>
    <row r="37" spans="2:11" ht="15" thickBot="1" x14ac:dyDescent="0.35">
      <c r="B37" s="8">
        <v>0</v>
      </c>
      <c r="C37" s="1" t="s">
        <v>104</v>
      </c>
      <c r="D37" s="27"/>
      <c r="E37" s="79" t="s">
        <v>105</v>
      </c>
      <c r="F37" s="46"/>
      <c r="G37" s="46"/>
      <c r="H37" s="46"/>
      <c r="I37" s="46"/>
      <c r="J37" s="46"/>
      <c r="K37" s="46"/>
    </row>
    <row r="38" spans="2:11" x14ac:dyDescent="0.3">
      <c r="B38" s="8"/>
      <c r="C38" s="1"/>
      <c r="D38" s="27"/>
      <c r="E38" s="46"/>
      <c r="F38" s="46"/>
      <c r="G38" s="46"/>
      <c r="H38" s="46"/>
      <c r="I38" s="46"/>
      <c r="J38" s="46"/>
      <c r="K38" s="46"/>
    </row>
    <row r="40" spans="2:11" s="1" customFormat="1" x14ac:dyDescent="0.3">
      <c r="B40" s="8">
        <v>1</v>
      </c>
      <c r="C40" s="1" t="s">
        <v>19</v>
      </c>
    </row>
    <row r="42" spans="2:11" x14ac:dyDescent="0.3">
      <c r="C42" s="11"/>
      <c r="D42" s="11"/>
      <c r="E42" s="12" t="s">
        <v>20</v>
      </c>
      <c r="F42" s="13" t="s">
        <v>21</v>
      </c>
      <c r="G42" s="13" t="s">
        <v>22</v>
      </c>
      <c r="H42" s="13" t="s">
        <v>23</v>
      </c>
      <c r="I42" s="13" t="s">
        <v>37</v>
      </c>
      <c r="J42" s="13" t="s">
        <v>38</v>
      </c>
      <c r="K42" s="13" t="s">
        <v>39</v>
      </c>
    </row>
    <row r="43" spans="2:11" x14ac:dyDescent="0.3">
      <c r="C43" t="s">
        <v>24</v>
      </c>
      <c r="D43" s="9" t="s">
        <v>25</v>
      </c>
      <c r="E43" s="41">
        <f>+E27</f>
        <v>200</v>
      </c>
      <c r="F43" s="41">
        <f t="shared" ref="F43:K43" si="0">+F27</f>
        <v>400</v>
      </c>
      <c r="G43" s="41">
        <f t="shared" si="0"/>
        <v>550</v>
      </c>
      <c r="H43" s="41">
        <f t="shared" si="0"/>
        <v>550</v>
      </c>
      <c r="I43" s="41">
        <f t="shared" si="0"/>
        <v>550</v>
      </c>
      <c r="J43" s="41">
        <f t="shared" si="0"/>
        <v>450</v>
      </c>
      <c r="K43" s="41">
        <f t="shared" si="0"/>
        <v>450</v>
      </c>
    </row>
    <row r="44" spans="2:11" x14ac:dyDescent="0.3">
      <c r="C44" t="s">
        <v>26</v>
      </c>
      <c r="D44" s="9" t="s">
        <v>44</v>
      </c>
      <c r="E44" s="41">
        <f>+E28</f>
        <v>60</v>
      </c>
      <c r="F44" s="41">
        <f t="shared" ref="F44:K44" si="1">+F28</f>
        <v>65</v>
      </c>
      <c r="G44" s="41">
        <f t="shared" si="1"/>
        <v>70</v>
      </c>
      <c r="H44" s="41">
        <f t="shared" si="1"/>
        <v>70</v>
      </c>
      <c r="I44" s="41">
        <f t="shared" si="1"/>
        <v>70</v>
      </c>
      <c r="J44" s="41">
        <f t="shared" si="1"/>
        <v>70</v>
      </c>
      <c r="K44" s="41">
        <f t="shared" si="1"/>
        <v>70</v>
      </c>
    </row>
    <row r="45" spans="2:11" x14ac:dyDescent="0.3">
      <c r="C45" s="15" t="s">
        <v>19</v>
      </c>
      <c r="D45" s="19" t="s">
        <v>45</v>
      </c>
      <c r="E45" s="16">
        <f>+E43*E44</f>
        <v>12000</v>
      </c>
      <c r="F45" s="16">
        <f t="shared" ref="F45:K45" si="2">+F43*F44</f>
        <v>26000</v>
      </c>
      <c r="G45" s="16">
        <f t="shared" si="2"/>
        <v>38500</v>
      </c>
      <c r="H45" s="16">
        <f t="shared" si="2"/>
        <v>38500</v>
      </c>
      <c r="I45" s="16">
        <f t="shared" si="2"/>
        <v>38500</v>
      </c>
      <c r="J45" s="16">
        <f t="shared" si="2"/>
        <v>31500</v>
      </c>
      <c r="K45" s="16">
        <f t="shared" si="2"/>
        <v>31500</v>
      </c>
    </row>
    <row r="46" spans="2:11" x14ac:dyDescent="0.3">
      <c r="D46" s="9"/>
    </row>
    <row r="47" spans="2:11" x14ac:dyDescent="0.3">
      <c r="D47" s="9"/>
    </row>
    <row r="48" spans="2:11" s="1" customFormat="1" x14ac:dyDescent="0.3">
      <c r="B48" s="8">
        <v>2</v>
      </c>
      <c r="C48" s="1" t="s">
        <v>32</v>
      </c>
      <c r="D48" s="20"/>
    </row>
    <row r="49" spans="2:11" x14ac:dyDescent="0.3">
      <c r="D49" s="9"/>
    </row>
    <row r="50" spans="2:11" x14ac:dyDescent="0.3">
      <c r="C50" s="11"/>
      <c r="D50" s="21"/>
      <c r="E50" s="12" t="s">
        <v>20</v>
      </c>
      <c r="F50" s="13" t="s">
        <v>21</v>
      </c>
      <c r="G50" s="13" t="s">
        <v>22</v>
      </c>
      <c r="H50" s="13" t="s">
        <v>23</v>
      </c>
      <c r="I50" s="13" t="s">
        <v>37</v>
      </c>
      <c r="J50" s="13" t="s">
        <v>38</v>
      </c>
      <c r="K50" s="13" t="s">
        <v>39</v>
      </c>
    </row>
    <row r="51" spans="2:11" x14ac:dyDescent="0.3">
      <c r="C51" t="s">
        <v>24</v>
      </c>
      <c r="D51" s="9" t="s">
        <v>25</v>
      </c>
      <c r="E51" s="14"/>
      <c r="F51" s="14"/>
      <c r="G51" s="14"/>
      <c r="H51" s="14"/>
      <c r="I51" s="14"/>
      <c r="J51" s="14"/>
      <c r="K51" s="14"/>
    </row>
    <row r="52" spans="2:11" x14ac:dyDescent="0.3">
      <c r="C52" t="s">
        <v>40</v>
      </c>
      <c r="D52" s="9" t="s">
        <v>41</v>
      </c>
      <c r="E52" s="7"/>
      <c r="F52" s="7"/>
      <c r="G52" s="7"/>
      <c r="H52" s="7"/>
      <c r="I52" s="7"/>
      <c r="J52" s="7"/>
      <c r="K52" s="7"/>
    </row>
    <row r="53" spans="2:11" x14ac:dyDescent="0.3">
      <c r="C53" s="18" t="s">
        <v>49</v>
      </c>
      <c r="D53" s="22" t="s">
        <v>50</v>
      </c>
      <c r="E53" s="58"/>
      <c r="F53" s="58"/>
      <c r="G53" s="58"/>
      <c r="H53" s="58"/>
      <c r="I53" s="58"/>
      <c r="J53" s="58"/>
      <c r="K53" s="58"/>
    </row>
    <row r="54" spans="2:11" x14ac:dyDescent="0.3">
      <c r="C54" s="59" t="s">
        <v>33</v>
      </c>
      <c r="D54" s="60" t="s">
        <v>45</v>
      </c>
      <c r="E54" s="7"/>
      <c r="F54" s="7"/>
      <c r="G54" s="7"/>
      <c r="H54" s="7"/>
      <c r="I54" s="7"/>
      <c r="J54" s="7"/>
      <c r="K54" s="7"/>
    </row>
    <row r="55" spans="2:11" x14ac:dyDescent="0.3">
      <c r="C55" s="59" t="s">
        <v>34</v>
      </c>
      <c r="D55" s="60" t="s">
        <v>45</v>
      </c>
      <c r="E55" s="7"/>
      <c r="F55" s="7"/>
      <c r="G55" s="7"/>
      <c r="H55" s="7"/>
      <c r="I55" s="7"/>
      <c r="J55" s="7"/>
      <c r="K55" s="7"/>
    </row>
    <row r="56" spans="2:11" x14ac:dyDescent="0.3">
      <c r="C56" s="59" t="s">
        <v>35</v>
      </c>
      <c r="D56" s="60" t="s">
        <v>45</v>
      </c>
      <c r="E56" s="7"/>
      <c r="F56" s="7"/>
      <c r="G56" s="7"/>
      <c r="H56" s="7"/>
      <c r="I56" s="7"/>
      <c r="J56" s="7"/>
      <c r="K56" s="7"/>
    </row>
    <row r="57" spans="2:11" x14ac:dyDescent="0.3">
      <c r="C57" s="61" t="s">
        <v>51</v>
      </c>
      <c r="D57" s="62" t="s">
        <v>45</v>
      </c>
      <c r="E57" s="63"/>
      <c r="F57" s="63"/>
      <c r="G57" s="63"/>
      <c r="H57" s="63"/>
      <c r="I57" s="63"/>
      <c r="J57" s="63"/>
      <c r="K57" s="63"/>
    </row>
    <row r="58" spans="2:11" x14ac:dyDescent="0.3">
      <c r="C58" s="60" t="s">
        <v>53</v>
      </c>
      <c r="D58" s="60" t="s">
        <v>48</v>
      </c>
      <c r="E58" s="64"/>
      <c r="F58" s="64"/>
      <c r="G58" s="64"/>
      <c r="H58" s="64"/>
      <c r="I58" s="64"/>
      <c r="J58" s="64"/>
      <c r="K58" s="64"/>
    </row>
    <row r="59" spans="2:11" x14ac:dyDescent="0.3">
      <c r="C59" s="60"/>
      <c r="D59" s="60"/>
      <c r="E59" s="64"/>
      <c r="F59" s="64"/>
      <c r="G59" s="64"/>
      <c r="H59" s="64"/>
      <c r="I59" s="64"/>
      <c r="J59" s="64"/>
      <c r="K59" s="64"/>
    </row>
    <row r="61" spans="2:11" x14ac:dyDescent="0.3">
      <c r="B61" s="8">
        <v>3</v>
      </c>
      <c r="C61" s="1" t="s">
        <v>52</v>
      </c>
    </row>
    <row r="63" spans="2:11" x14ac:dyDescent="0.3">
      <c r="C63" s="21" t="s">
        <v>6</v>
      </c>
      <c r="D63" s="21"/>
      <c r="E63" s="12" t="s">
        <v>20</v>
      </c>
      <c r="F63" s="13" t="s">
        <v>21</v>
      </c>
      <c r="G63" s="13" t="s">
        <v>22</v>
      </c>
      <c r="H63" s="13" t="s">
        <v>23</v>
      </c>
      <c r="I63" s="13" t="s">
        <v>37</v>
      </c>
      <c r="J63" s="13" t="s">
        <v>38</v>
      </c>
      <c r="K63" s="13" t="s">
        <v>39</v>
      </c>
    </row>
    <row r="64" spans="2:11" x14ac:dyDescent="0.3">
      <c r="C64" t="s">
        <v>54</v>
      </c>
      <c r="D64" s="60" t="s">
        <v>55</v>
      </c>
      <c r="E64" s="7"/>
      <c r="F64" s="14"/>
      <c r="G64" s="14"/>
      <c r="H64" s="14"/>
      <c r="I64" s="14"/>
      <c r="J64" s="14"/>
      <c r="K64" s="14"/>
    </row>
    <row r="65" spans="2:11" x14ac:dyDescent="0.3">
      <c r="C65" t="s">
        <v>56</v>
      </c>
      <c r="D65" s="60" t="s">
        <v>55</v>
      </c>
      <c r="E65" s="14"/>
      <c r="F65" s="14"/>
      <c r="G65" s="14"/>
      <c r="H65" s="14"/>
      <c r="I65" s="14"/>
      <c r="J65" s="14"/>
      <c r="K65" s="7"/>
    </row>
    <row r="66" spans="2:11" x14ac:dyDescent="0.3">
      <c r="C66" s="18" t="s">
        <v>19</v>
      </c>
      <c r="D66" s="22" t="s">
        <v>55</v>
      </c>
      <c r="E66" s="71"/>
      <c r="F66" s="71"/>
      <c r="G66" s="71"/>
      <c r="H66" s="71"/>
      <c r="I66" s="71"/>
      <c r="J66" s="71"/>
      <c r="K66" s="71"/>
    </row>
    <row r="67" spans="2:11" x14ac:dyDescent="0.3">
      <c r="C67" s="59" t="s">
        <v>58</v>
      </c>
      <c r="D67" s="60" t="s">
        <v>55</v>
      </c>
      <c r="E67" s="14"/>
      <c r="F67" s="14"/>
      <c r="G67" s="14"/>
      <c r="H67" s="14"/>
      <c r="I67" s="14"/>
      <c r="J67" s="14"/>
    </row>
    <row r="69" spans="2:11" x14ac:dyDescent="0.3">
      <c r="C69" s="21" t="s">
        <v>5</v>
      </c>
      <c r="D69" s="21"/>
      <c r="E69" s="12" t="s">
        <v>20</v>
      </c>
      <c r="F69" s="13" t="s">
        <v>21</v>
      </c>
      <c r="G69" s="13" t="s">
        <v>22</v>
      </c>
      <c r="H69" s="13" t="s">
        <v>23</v>
      </c>
      <c r="I69" s="13" t="s">
        <v>37</v>
      </c>
      <c r="J69" s="13" t="s">
        <v>38</v>
      </c>
      <c r="K69" s="13" t="s">
        <v>39</v>
      </c>
    </row>
    <row r="70" spans="2:11" x14ac:dyDescent="0.3">
      <c r="C70" t="s">
        <v>59</v>
      </c>
      <c r="D70" s="60" t="s">
        <v>41</v>
      </c>
      <c r="E70" s="7"/>
      <c r="F70" s="14"/>
      <c r="G70" s="14"/>
      <c r="H70" s="14"/>
      <c r="I70" s="14"/>
      <c r="J70" s="14"/>
      <c r="K70" s="14"/>
    </row>
    <row r="71" spans="2:11" x14ac:dyDescent="0.3">
      <c r="C71" t="s">
        <v>60</v>
      </c>
      <c r="D71" s="60" t="s">
        <v>41</v>
      </c>
      <c r="E71" s="7"/>
      <c r="F71" s="14"/>
      <c r="G71" s="14"/>
      <c r="H71" s="14"/>
      <c r="I71" s="14"/>
      <c r="J71" s="14"/>
      <c r="K71" s="7"/>
    </row>
    <row r="72" spans="2:11" x14ac:dyDescent="0.3">
      <c r="C72" s="18" t="s">
        <v>58</v>
      </c>
      <c r="D72" s="22" t="s">
        <v>41</v>
      </c>
      <c r="E72" s="71"/>
      <c r="F72" s="71"/>
      <c r="G72" s="71"/>
      <c r="H72" s="71"/>
      <c r="I72" s="71"/>
      <c r="J72" s="71"/>
      <c r="K72" s="71"/>
    </row>
    <row r="73" spans="2:11" x14ac:dyDescent="0.3">
      <c r="C73" s="59" t="s">
        <v>61</v>
      </c>
      <c r="D73" s="60" t="s">
        <v>41</v>
      </c>
      <c r="E73" s="14"/>
      <c r="F73" s="14"/>
      <c r="G73" s="14"/>
      <c r="H73" s="14"/>
      <c r="I73" s="14"/>
      <c r="J73" s="14"/>
    </row>
    <row r="76" spans="2:11" x14ac:dyDescent="0.3">
      <c r="B76" s="8">
        <v>4</v>
      </c>
      <c r="C76" s="1" t="s">
        <v>62</v>
      </c>
    </row>
    <row r="78" spans="2:11" x14ac:dyDescent="0.3">
      <c r="C78" s="21" t="s">
        <v>63</v>
      </c>
      <c r="D78" s="21"/>
      <c r="E78" s="12" t="s">
        <v>20</v>
      </c>
      <c r="F78" s="13" t="s">
        <v>21</v>
      </c>
      <c r="G78" s="13" t="s">
        <v>22</v>
      </c>
      <c r="H78" s="13" t="s">
        <v>23</v>
      </c>
      <c r="I78" s="13" t="s">
        <v>37</v>
      </c>
      <c r="J78" s="13" t="s">
        <v>38</v>
      </c>
      <c r="K78" s="13" t="s">
        <v>39</v>
      </c>
    </row>
    <row r="79" spans="2:11" x14ac:dyDescent="0.3">
      <c r="C79" t="s">
        <v>64</v>
      </c>
      <c r="D79" s="60" t="s">
        <v>45</v>
      </c>
      <c r="E79" s="14"/>
      <c r="F79" s="14"/>
      <c r="G79" s="14"/>
      <c r="H79" s="14"/>
      <c r="I79" s="14"/>
      <c r="J79" s="14"/>
      <c r="K79" s="14"/>
    </row>
    <row r="80" spans="2:11" x14ac:dyDescent="0.3">
      <c r="C80" s="1" t="s">
        <v>63</v>
      </c>
      <c r="D80" s="65" t="s">
        <v>45</v>
      </c>
      <c r="E80" s="66"/>
      <c r="F80" s="66"/>
      <c r="G80" s="66"/>
      <c r="H80" s="66"/>
      <c r="I80" s="66"/>
      <c r="J80" s="66"/>
      <c r="K80" s="66"/>
    </row>
    <row r="81" spans="3:11" x14ac:dyDescent="0.3">
      <c r="C81" t="s">
        <v>19</v>
      </c>
      <c r="D81" s="60" t="s">
        <v>45</v>
      </c>
      <c r="E81" s="14"/>
      <c r="F81" s="14"/>
      <c r="G81" s="14"/>
      <c r="H81" s="14"/>
      <c r="I81" s="14"/>
      <c r="J81" s="14"/>
      <c r="K81" s="14"/>
    </row>
    <row r="82" spans="3:11" x14ac:dyDescent="0.3">
      <c r="C82" t="s">
        <v>65</v>
      </c>
      <c r="D82" s="60" t="s">
        <v>45</v>
      </c>
      <c r="E82" s="14"/>
      <c r="F82" s="14"/>
      <c r="G82" s="14"/>
      <c r="H82" s="14"/>
      <c r="I82" s="14"/>
      <c r="J82" s="14"/>
      <c r="K82" s="14"/>
    </row>
    <row r="84" spans="3:11" x14ac:dyDescent="0.3">
      <c r="C84" s="21" t="s">
        <v>67</v>
      </c>
      <c r="D84" s="21"/>
      <c r="E84" s="12" t="s">
        <v>20</v>
      </c>
      <c r="F84" s="13" t="s">
        <v>21</v>
      </c>
      <c r="G84" s="13" t="s">
        <v>22</v>
      </c>
      <c r="H84" s="13" t="s">
        <v>23</v>
      </c>
      <c r="I84" s="13" t="s">
        <v>37</v>
      </c>
      <c r="J84" s="13" t="s">
        <v>38</v>
      </c>
      <c r="K84" s="13" t="s">
        <v>39</v>
      </c>
    </row>
    <row r="85" spans="3:11" x14ac:dyDescent="0.3">
      <c r="C85" t="s">
        <v>68</v>
      </c>
      <c r="D85" s="60" t="s">
        <v>45</v>
      </c>
      <c r="E85" s="14"/>
      <c r="F85" s="14"/>
      <c r="G85" s="14"/>
      <c r="H85" s="14"/>
      <c r="I85" s="14"/>
      <c r="J85" s="14"/>
      <c r="K85" s="14"/>
    </row>
    <row r="86" spans="3:11" x14ac:dyDescent="0.3">
      <c r="C86" s="1" t="s">
        <v>67</v>
      </c>
      <c r="D86" s="65" t="s">
        <v>45</v>
      </c>
      <c r="E86" s="66"/>
      <c r="F86" s="66"/>
      <c r="G86" s="66"/>
      <c r="H86" s="66"/>
      <c r="I86" s="66"/>
      <c r="J86" s="66"/>
      <c r="K86" s="66"/>
    </row>
    <row r="87" spans="3:11" x14ac:dyDescent="0.3">
      <c r="C87" t="s">
        <v>61</v>
      </c>
      <c r="D87" s="60" t="s">
        <v>45</v>
      </c>
      <c r="E87" s="14"/>
      <c r="F87" s="14"/>
      <c r="G87" s="14"/>
      <c r="H87" s="14"/>
      <c r="I87" s="14"/>
      <c r="J87" s="14"/>
      <c r="K87" s="14"/>
    </row>
    <row r="88" spans="3:11" x14ac:dyDescent="0.3">
      <c r="C88" t="s">
        <v>69</v>
      </c>
      <c r="D88" s="60" t="s">
        <v>45</v>
      </c>
      <c r="E88" s="14"/>
      <c r="F88" s="14"/>
      <c r="G88" s="14"/>
      <c r="H88" s="14"/>
      <c r="I88" s="14"/>
      <c r="J88" s="14"/>
      <c r="K88" s="14"/>
    </row>
    <row r="90" spans="3:11" x14ac:dyDescent="0.3">
      <c r="C90" s="21" t="s">
        <v>70</v>
      </c>
      <c r="D90" s="21"/>
      <c r="E90" s="12" t="s">
        <v>20</v>
      </c>
      <c r="F90" s="13" t="s">
        <v>21</v>
      </c>
      <c r="G90" s="13" t="s">
        <v>22</v>
      </c>
      <c r="H90" s="13" t="s">
        <v>23</v>
      </c>
      <c r="I90" s="13" t="s">
        <v>37</v>
      </c>
      <c r="J90" s="13" t="s">
        <v>38</v>
      </c>
      <c r="K90" s="13" t="s">
        <v>39</v>
      </c>
    </row>
    <row r="91" spans="3:11" x14ac:dyDescent="0.3">
      <c r="C91" t="s">
        <v>68</v>
      </c>
      <c r="D91" s="60" t="s">
        <v>45</v>
      </c>
      <c r="E91" s="14"/>
      <c r="F91" s="14"/>
      <c r="G91" s="14"/>
      <c r="H91" s="14"/>
      <c r="I91" s="14"/>
      <c r="J91" s="14"/>
      <c r="K91" s="14"/>
    </row>
    <row r="92" spans="3:11" x14ac:dyDescent="0.3">
      <c r="C92" s="1" t="s">
        <v>71</v>
      </c>
      <c r="D92" s="65" t="s">
        <v>45</v>
      </c>
      <c r="E92" s="66"/>
      <c r="F92" s="66"/>
      <c r="G92" s="66"/>
      <c r="H92" s="66"/>
      <c r="I92" s="66"/>
      <c r="J92" s="66"/>
      <c r="K92" s="66"/>
    </row>
    <row r="93" spans="3:11" x14ac:dyDescent="0.3">
      <c r="C93" t="s">
        <v>61</v>
      </c>
      <c r="D93" s="60" t="s">
        <v>45</v>
      </c>
      <c r="E93" s="14"/>
      <c r="F93" s="14"/>
      <c r="G93" s="14"/>
      <c r="H93" s="14"/>
      <c r="I93" s="14"/>
      <c r="J93" s="14"/>
      <c r="K93" s="14"/>
    </row>
    <row r="94" spans="3:11" x14ac:dyDescent="0.3">
      <c r="C94" t="s">
        <v>69</v>
      </c>
      <c r="D94" s="60" t="s">
        <v>45</v>
      </c>
      <c r="E94" s="14"/>
      <c r="F94" s="14"/>
      <c r="G94" s="14"/>
      <c r="H94" s="14"/>
      <c r="I94" s="14"/>
      <c r="J94" s="14"/>
      <c r="K94" s="14"/>
    </row>
    <row r="96" spans="3:11" x14ac:dyDescent="0.3">
      <c r="C96" s="21" t="s">
        <v>130</v>
      </c>
      <c r="D96" s="21"/>
      <c r="E96" s="12" t="s">
        <v>20</v>
      </c>
      <c r="F96" s="13" t="s">
        <v>21</v>
      </c>
      <c r="G96" s="13" t="s">
        <v>22</v>
      </c>
      <c r="H96" s="13" t="s">
        <v>23</v>
      </c>
      <c r="I96" s="13" t="s">
        <v>37</v>
      </c>
      <c r="J96" s="13" t="s">
        <v>38</v>
      </c>
      <c r="K96" s="13" t="s">
        <v>39</v>
      </c>
    </row>
    <row r="97" spans="2:11" x14ac:dyDescent="0.3">
      <c r="C97" s="1" t="s">
        <v>71</v>
      </c>
      <c r="D97" s="65" t="s">
        <v>45</v>
      </c>
      <c r="E97" s="66"/>
      <c r="F97" s="66"/>
      <c r="G97" s="66"/>
      <c r="H97" s="66"/>
      <c r="I97" s="66"/>
      <c r="J97" s="66"/>
      <c r="K97" s="66"/>
    </row>
    <row r="99" spans="2:11" x14ac:dyDescent="0.3">
      <c r="B99" s="8">
        <v>5</v>
      </c>
      <c r="C99" s="1" t="s">
        <v>79</v>
      </c>
    </row>
    <row r="100" spans="2:11" x14ac:dyDescent="0.3">
      <c r="B100" s="8"/>
      <c r="C100" s="1"/>
    </row>
    <row r="101" spans="2:11" x14ac:dyDescent="0.3">
      <c r="B101" s="8"/>
      <c r="C101" s="21" t="s">
        <v>80</v>
      </c>
      <c r="D101" s="21"/>
      <c r="E101" s="12" t="s">
        <v>20</v>
      </c>
      <c r="F101" s="13" t="s">
        <v>21</v>
      </c>
      <c r="G101" s="13" t="s">
        <v>22</v>
      </c>
      <c r="H101" s="13" t="s">
        <v>23</v>
      </c>
      <c r="I101" s="13" t="s">
        <v>37</v>
      </c>
      <c r="J101" s="13" t="s">
        <v>38</v>
      </c>
      <c r="K101" s="13" t="s">
        <v>39</v>
      </c>
    </row>
    <row r="102" spans="2:11" x14ac:dyDescent="0.3">
      <c r="B102" s="8"/>
      <c r="C102" t="s">
        <v>73</v>
      </c>
      <c r="D102" s="60" t="s">
        <v>45</v>
      </c>
      <c r="E102" s="14"/>
      <c r="F102" s="14"/>
      <c r="G102" s="14"/>
      <c r="H102" s="14"/>
      <c r="I102" s="14"/>
      <c r="J102" s="14"/>
      <c r="K102" s="14"/>
    </row>
    <row r="103" spans="2:11" x14ac:dyDescent="0.3">
      <c r="B103" s="8"/>
      <c r="C103" t="s">
        <v>81</v>
      </c>
      <c r="D103" s="60" t="s">
        <v>45</v>
      </c>
      <c r="E103" s="14"/>
      <c r="F103" s="14"/>
      <c r="G103" s="14"/>
      <c r="H103" s="14"/>
      <c r="I103" s="14"/>
      <c r="J103" s="14"/>
      <c r="K103" s="14"/>
    </row>
    <row r="104" spans="2:11" x14ac:dyDescent="0.3">
      <c r="B104" s="8"/>
      <c r="C104" t="s">
        <v>82</v>
      </c>
      <c r="D104" s="60" t="s">
        <v>45</v>
      </c>
      <c r="E104" s="14"/>
      <c r="F104" s="14"/>
      <c r="G104" s="14"/>
      <c r="H104" s="14"/>
      <c r="I104" s="14"/>
      <c r="J104" s="14"/>
      <c r="K104" s="14"/>
    </row>
    <row r="105" spans="2:11" x14ac:dyDescent="0.3">
      <c r="B105" s="8"/>
      <c r="C105" s="75" t="s">
        <v>83</v>
      </c>
      <c r="D105" s="60" t="s">
        <v>45</v>
      </c>
      <c r="E105" s="76"/>
      <c r="F105" s="76"/>
      <c r="G105" s="76"/>
      <c r="H105" s="76"/>
      <c r="I105" s="76"/>
      <c r="J105" s="76"/>
      <c r="K105" s="76"/>
    </row>
    <row r="106" spans="2:11" x14ac:dyDescent="0.3">
      <c r="B106" s="8"/>
      <c r="C106" t="s">
        <v>84</v>
      </c>
      <c r="D106" s="60" t="s">
        <v>45</v>
      </c>
      <c r="E106" s="14"/>
      <c r="F106" s="14"/>
      <c r="G106" s="14"/>
      <c r="H106" s="14"/>
      <c r="I106" s="14"/>
      <c r="J106" s="14"/>
      <c r="K106" s="14"/>
    </row>
    <row r="107" spans="2:11" x14ac:dyDescent="0.3">
      <c r="B107" s="8"/>
      <c r="C107" s="1"/>
    </row>
    <row r="108" spans="2:11" x14ac:dyDescent="0.3">
      <c r="B108" s="8"/>
      <c r="C108" s="21" t="s">
        <v>74</v>
      </c>
      <c r="D108" s="21"/>
      <c r="E108" s="12" t="s">
        <v>20</v>
      </c>
      <c r="F108" s="13" t="s">
        <v>21</v>
      </c>
      <c r="G108" s="13" t="s">
        <v>22</v>
      </c>
      <c r="H108" s="13" t="s">
        <v>23</v>
      </c>
      <c r="I108" s="13" t="s">
        <v>37</v>
      </c>
      <c r="J108" s="13" t="s">
        <v>38</v>
      </c>
      <c r="K108" s="13" t="s">
        <v>39</v>
      </c>
    </row>
    <row r="109" spans="2:11" x14ac:dyDescent="0.3">
      <c r="B109" s="8"/>
      <c r="C109" t="s">
        <v>73</v>
      </c>
      <c r="D109" s="60" t="s">
        <v>45</v>
      </c>
      <c r="E109" s="14"/>
      <c r="F109" s="14"/>
      <c r="G109" s="14"/>
      <c r="H109" s="14"/>
      <c r="I109" s="14"/>
      <c r="J109" s="14"/>
      <c r="K109" s="14"/>
    </row>
    <row r="110" spans="2:11" x14ac:dyDescent="0.3">
      <c r="B110" s="8"/>
      <c r="C110" t="s">
        <v>81</v>
      </c>
      <c r="D110" s="60" t="s">
        <v>45</v>
      </c>
      <c r="E110" s="14"/>
      <c r="F110" s="14"/>
      <c r="G110" s="14"/>
      <c r="H110" s="14"/>
      <c r="I110" s="14"/>
      <c r="J110" s="14"/>
      <c r="K110" s="14"/>
    </row>
    <row r="111" spans="2:11" x14ac:dyDescent="0.3">
      <c r="B111" s="8"/>
      <c r="C111" t="s">
        <v>85</v>
      </c>
      <c r="D111" s="60" t="s">
        <v>45</v>
      </c>
      <c r="E111" s="14"/>
      <c r="F111" s="14"/>
      <c r="G111" s="14"/>
      <c r="H111" s="14"/>
      <c r="I111" s="14"/>
      <c r="J111" s="14"/>
      <c r="K111" s="14"/>
    </row>
    <row r="112" spans="2:11" x14ac:dyDescent="0.3">
      <c r="B112" s="8"/>
      <c r="C112" s="75" t="s">
        <v>86</v>
      </c>
      <c r="D112" s="60" t="s">
        <v>45</v>
      </c>
      <c r="E112" s="76"/>
      <c r="F112" s="76"/>
      <c r="G112" s="76"/>
      <c r="H112" s="76"/>
      <c r="I112" s="76"/>
      <c r="J112" s="76"/>
      <c r="K112" s="76"/>
    </row>
    <row r="113" spans="2:11" x14ac:dyDescent="0.3">
      <c r="B113" s="8"/>
      <c r="C113" t="s">
        <v>84</v>
      </c>
      <c r="D113" s="60" t="s">
        <v>45</v>
      </c>
      <c r="E113" s="14"/>
      <c r="F113" s="14"/>
      <c r="G113" s="14"/>
      <c r="H113" s="14"/>
      <c r="I113" s="14"/>
      <c r="J113" s="14"/>
      <c r="K113" s="14"/>
    </row>
    <row r="114" spans="2:11" x14ac:dyDescent="0.3">
      <c r="B114" s="8"/>
      <c r="C114" s="1"/>
    </row>
    <row r="115" spans="2:11" x14ac:dyDescent="0.3">
      <c r="B115" s="8"/>
      <c r="C115" s="1"/>
    </row>
    <row r="116" spans="2:11" x14ac:dyDescent="0.3">
      <c r="B116" s="8">
        <v>6</v>
      </c>
      <c r="C116" s="1" t="s">
        <v>99</v>
      </c>
    </row>
    <row r="117" spans="2:11" x14ac:dyDescent="0.3">
      <c r="B117" s="8"/>
      <c r="C117" s="99" t="s">
        <v>118</v>
      </c>
      <c r="D117" s="100"/>
      <c r="E117" s="101">
        <v>25</v>
      </c>
      <c r="F117" s="101">
        <v>26</v>
      </c>
      <c r="G117" s="101">
        <v>27</v>
      </c>
      <c r="H117" s="101">
        <v>28</v>
      </c>
      <c r="I117" s="101">
        <v>29</v>
      </c>
      <c r="J117" s="101">
        <v>30</v>
      </c>
      <c r="K117" s="101">
        <v>31</v>
      </c>
    </row>
    <row r="118" spans="2:11" x14ac:dyDescent="0.3">
      <c r="B118" s="8"/>
      <c r="C118" s="21" t="s">
        <v>99</v>
      </c>
      <c r="D118" s="21"/>
      <c r="E118" s="12" t="s">
        <v>20</v>
      </c>
      <c r="F118" s="13" t="s">
        <v>21</v>
      </c>
      <c r="G118" s="13" t="s">
        <v>22</v>
      </c>
      <c r="H118" s="13" t="s">
        <v>23</v>
      </c>
      <c r="I118" s="13" t="s">
        <v>37</v>
      </c>
      <c r="J118" s="13" t="s">
        <v>38</v>
      </c>
      <c r="K118" s="13" t="s">
        <v>39</v>
      </c>
    </row>
    <row r="119" spans="2:11" x14ac:dyDescent="0.3">
      <c r="B119" s="8"/>
      <c r="C119" s="27" t="s">
        <v>108</v>
      </c>
      <c r="D119" s="27"/>
      <c r="E119" s="7"/>
      <c r="F119" s="7"/>
      <c r="G119" s="7"/>
      <c r="H119" s="7"/>
      <c r="I119" s="7"/>
      <c r="J119" s="7"/>
      <c r="K119" s="7"/>
    </row>
    <row r="120" spans="2:11" x14ac:dyDescent="0.3">
      <c r="B120" s="8"/>
      <c r="C120" s="87" t="s">
        <v>106</v>
      </c>
      <c r="E120" s="86"/>
      <c r="F120" s="86"/>
      <c r="G120" s="86"/>
      <c r="H120" s="86"/>
      <c r="I120" s="86"/>
      <c r="J120" s="86"/>
      <c r="K120" s="86"/>
    </row>
    <row r="121" spans="2:11" x14ac:dyDescent="0.3">
      <c r="B121" s="8"/>
      <c r="C121" s="88" t="s">
        <v>111</v>
      </c>
      <c r="D121" s="27"/>
      <c r="E121" s="86"/>
      <c r="F121" s="86"/>
      <c r="G121" s="86"/>
      <c r="H121" s="86"/>
      <c r="I121" s="86"/>
      <c r="J121" s="86"/>
      <c r="K121" s="86"/>
    </row>
    <row r="122" spans="2:11" x14ac:dyDescent="0.3">
      <c r="B122" s="8"/>
      <c r="C122" s="10" t="s">
        <v>107</v>
      </c>
      <c r="E122" s="7"/>
      <c r="F122" s="7"/>
      <c r="G122" s="86"/>
      <c r="H122" s="86"/>
      <c r="I122" s="86"/>
      <c r="J122" s="86"/>
      <c r="K122" s="86"/>
    </row>
    <row r="123" spans="2:11" x14ac:dyDescent="0.3">
      <c r="B123" s="8"/>
      <c r="C123" s="80" t="s">
        <v>108</v>
      </c>
      <c r="D123" s="15"/>
      <c r="E123" s="91"/>
      <c r="F123" s="91"/>
      <c r="G123" s="91"/>
      <c r="H123" s="91"/>
      <c r="I123" s="91"/>
      <c r="J123" s="91"/>
      <c r="K123" s="91"/>
    </row>
    <row r="124" spans="2:11" x14ac:dyDescent="0.3">
      <c r="B124" s="8"/>
      <c r="C124" s="95"/>
      <c r="D124" s="32"/>
      <c r="E124" s="96"/>
      <c r="F124" s="96"/>
      <c r="G124" s="96"/>
      <c r="H124" s="96"/>
      <c r="I124" s="96"/>
      <c r="J124" s="96"/>
      <c r="K124" s="96"/>
    </row>
    <row r="125" spans="2:11" x14ac:dyDescent="0.3">
      <c r="B125" s="8"/>
      <c r="C125" s="21" t="s">
        <v>120</v>
      </c>
      <c r="D125" s="21"/>
      <c r="E125" s="12" t="s">
        <v>20</v>
      </c>
      <c r="F125" s="13" t="s">
        <v>21</v>
      </c>
      <c r="G125" s="13" t="s">
        <v>22</v>
      </c>
      <c r="H125" s="13" t="s">
        <v>23</v>
      </c>
      <c r="I125" s="13" t="s">
        <v>37</v>
      </c>
      <c r="J125" s="13" t="s">
        <v>38</v>
      </c>
      <c r="K125" s="13" t="s">
        <v>39</v>
      </c>
    </row>
    <row r="126" spans="2:11" x14ac:dyDescent="0.3">
      <c r="B126" s="8"/>
      <c r="C126" s="97" t="s">
        <v>114</v>
      </c>
      <c r="E126" s="14"/>
      <c r="F126" s="14"/>
      <c r="G126" s="14"/>
      <c r="H126" s="14"/>
      <c r="I126" s="14"/>
      <c r="J126" s="14"/>
      <c r="K126" s="14"/>
    </row>
    <row r="127" spans="2:11" outlineLevel="1" x14ac:dyDescent="0.3">
      <c r="B127" s="8"/>
      <c r="C127" s="98" t="s">
        <v>116</v>
      </c>
      <c r="E127" s="14"/>
      <c r="F127" s="14"/>
      <c r="G127" s="14"/>
      <c r="H127" s="14"/>
      <c r="I127" s="14"/>
      <c r="J127" s="14"/>
      <c r="K127" s="14"/>
    </row>
    <row r="128" spans="2:11" outlineLevel="1" x14ac:dyDescent="0.3">
      <c r="B128" s="8"/>
      <c r="C128" s="98" t="s">
        <v>117</v>
      </c>
      <c r="E128" s="14"/>
      <c r="F128" s="14"/>
      <c r="G128" s="14"/>
      <c r="H128" s="14"/>
      <c r="I128" s="14"/>
      <c r="J128" s="14"/>
      <c r="K128" s="14"/>
    </row>
    <row r="129" spans="2:11" outlineLevel="1" x14ac:dyDescent="0.3">
      <c r="B129" s="8"/>
      <c r="C129" s="98" t="s">
        <v>111</v>
      </c>
      <c r="E129" s="14"/>
      <c r="F129" s="14"/>
      <c r="G129" s="14"/>
      <c r="H129" s="14"/>
      <c r="I129" s="14"/>
      <c r="J129" s="14"/>
      <c r="K129" s="14"/>
    </row>
    <row r="130" spans="2:11" x14ac:dyDescent="0.3">
      <c r="B130" s="8"/>
      <c r="C130" s="97" t="s">
        <v>115</v>
      </c>
      <c r="E130" s="14"/>
      <c r="F130" s="14"/>
      <c r="G130" s="14"/>
      <c r="H130" s="14"/>
      <c r="I130" s="14"/>
      <c r="J130" s="14"/>
      <c r="K130" s="14"/>
    </row>
    <row r="131" spans="2:11" x14ac:dyDescent="0.3">
      <c r="B131" s="8"/>
      <c r="C131" s="97"/>
      <c r="E131" s="14"/>
      <c r="F131" s="14"/>
      <c r="G131" s="14"/>
      <c r="H131" s="14"/>
      <c r="I131" s="14"/>
      <c r="J131" s="14"/>
      <c r="K131" s="14"/>
    </row>
    <row r="132" spans="2:11" x14ac:dyDescent="0.3">
      <c r="B132" s="8"/>
      <c r="C132" s="21" t="s">
        <v>119</v>
      </c>
      <c r="D132" s="21"/>
      <c r="E132" s="12" t="s">
        <v>20</v>
      </c>
      <c r="F132" s="13" t="s">
        <v>21</v>
      </c>
      <c r="G132" s="13" t="s">
        <v>22</v>
      </c>
      <c r="H132" s="13" t="s">
        <v>23</v>
      </c>
      <c r="I132" s="13" t="s">
        <v>37</v>
      </c>
      <c r="J132" s="13" t="s">
        <v>38</v>
      </c>
      <c r="K132" s="13" t="s">
        <v>39</v>
      </c>
    </row>
    <row r="133" spans="2:11" x14ac:dyDescent="0.3">
      <c r="B133" s="8"/>
      <c r="C133" s="95" t="s">
        <v>121</v>
      </c>
      <c r="D133" s="27"/>
      <c r="E133" s="14"/>
      <c r="F133" s="14"/>
      <c r="G133" s="14"/>
      <c r="H133" s="14"/>
      <c r="I133" s="14"/>
      <c r="J133" s="14"/>
      <c r="K133" s="14"/>
    </row>
    <row r="134" spans="2:11" x14ac:dyDescent="0.3">
      <c r="B134" s="8"/>
      <c r="C134" s="95" t="s">
        <v>122</v>
      </c>
      <c r="D134" s="27"/>
      <c r="E134" s="14"/>
      <c r="F134" s="14"/>
      <c r="G134" s="14"/>
      <c r="H134" s="14"/>
      <c r="I134" s="14"/>
      <c r="J134" s="14"/>
      <c r="K134" s="14"/>
    </row>
    <row r="135" spans="2:11" x14ac:dyDescent="0.3">
      <c r="B135" s="8"/>
      <c r="C135" s="95" t="s">
        <v>123</v>
      </c>
      <c r="D135" s="27"/>
      <c r="E135" s="14"/>
      <c r="F135" s="14"/>
      <c r="G135" s="14"/>
      <c r="H135" s="14"/>
      <c r="I135" s="14"/>
      <c r="J135" s="14"/>
      <c r="K135" s="14"/>
    </row>
    <row r="136" spans="2:11" x14ac:dyDescent="0.3">
      <c r="B136" s="8"/>
      <c r="C136" s="80" t="s">
        <v>124</v>
      </c>
      <c r="D136" s="19"/>
      <c r="E136" s="16"/>
      <c r="F136" s="16"/>
      <c r="G136" s="16"/>
      <c r="H136" s="16"/>
      <c r="I136" s="16"/>
      <c r="J136" s="16"/>
      <c r="K136" s="16"/>
    </row>
    <row r="137" spans="2:11" x14ac:dyDescent="0.3">
      <c r="B137" s="8"/>
      <c r="C137" s="27"/>
      <c r="D137" s="27"/>
      <c r="E137" s="67"/>
      <c r="F137" s="64"/>
      <c r="G137" s="64"/>
      <c r="H137" s="64"/>
      <c r="I137" s="64"/>
      <c r="J137" s="64"/>
      <c r="K137" s="64"/>
    </row>
    <row r="138" spans="2:11" x14ac:dyDescent="0.3">
      <c r="B138" s="8"/>
      <c r="C138" s="1"/>
    </row>
    <row r="139" spans="2:11" x14ac:dyDescent="0.3">
      <c r="B139" s="8">
        <v>7</v>
      </c>
      <c r="C139" s="1" t="s">
        <v>92</v>
      </c>
    </row>
    <row r="140" spans="2:11" x14ac:dyDescent="0.3">
      <c r="B140" s="8"/>
      <c r="C140" s="1"/>
    </row>
    <row r="141" spans="2:11" x14ac:dyDescent="0.3">
      <c r="B141" s="8"/>
      <c r="C141" s="21" t="s">
        <v>93</v>
      </c>
      <c r="D141" s="21"/>
      <c r="E141" s="12" t="s">
        <v>20</v>
      </c>
      <c r="F141" s="13" t="s">
        <v>21</v>
      </c>
      <c r="G141" s="13" t="s">
        <v>22</v>
      </c>
      <c r="H141" s="13" t="s">
        <v>23</v>
      </c>
      <c r="I141" s="13" t="s">
        <v>37</v>
      </c>
      <c r="J141" s="13" t="s">
        <v>38</v>
      </c>
      <c r="K141" s="13" t="s">
        <v>39</v>
      </c>
    </row>
    <row r="142" spans="2:11" x14ac:dyDescent="0.3">
      <c r="B142" s="8"/>
      <c r="C142" t="s">
        <v>19</v>
      </c>
      <c r="D142" s="60"/>
      <c r="E142" s="14"/>
      <c r="F142" s="14"/>
      <c r="G142" s="14"/>
      <c r="H142" s="14"/>
      <c r="I142" s="14"/>
      <c r="J142" s="14"/>
      <c r="K142" s="14"/>
    </row>
    <row r="143" spans="2:11" x14ac:dyDescent="0.3">
      <c r="B143" s="8"/>
      <c r="C143" t="s">
        <v>94</v>
      </c>
      <c r="D143" s="60"/>
      <c r="E143" s="14"/>
      <c r="F143" s="14"/>
      <c r="G143" s="14"/>
      <c r="H143" s="14"/>
      <c r="I143" s="14"/>
      <c r="J143" s="14"/>
      <c r="K143" s="14"/>
    </row>
    <row r="144" spans="2:11" x14ac:dyDescent="0.3">
      <c r="B144" s="8"/>
      <c r="C144" s="77" t="s">
        <v>95</v>
      </c>
      <c r="D144" s="69"/>
      <c r="E144" s="70"/>
      <c r="F144" s="70"/>
      <c r="G144" s="70"/>
      <c r="H144" s="70"/>
      <c r="I144" s="70"/>
      <c r="J144" s="70"/>
      <c r="K144" s="70"/>
    </row>
    <row r="145" spans="2:11" x14ac:dyDescent="0.3">
      <c r="B145" s="8"/>
      <c r="C145" t="s">
        <v>96</v>
      </c>
      <c r="D145" s="60"/>
      <c r="E145" s="14"/>
      <c r="F145" s="14"/>
      <c r="G145" s="14"/>
      <c r="H145" s="14"/>
      <c r="I145" s="14"/>
      <c r="J145" s="14"/>
      <c r="K145" s="14"/>
    </row>
    <row r="146" spans="2:11" x14ac:dyDescent="0.3">
      <c r="B146" s="8"/>
      <c r="C146" t="s">
        <v>97</v>
      </c>
      <c r="D146" s="60"/>
      <c r="E146" s="14"/>
      <c r="F146" s="14"/>
      <c r="G146" s="14"/>
      <c r="H146" s="14"/>
      <c r="I146" s="14"/>
      <c r="J146" s="14"/>
      <c r="K146" s="14"/>
    </row>
    <row r="147" spans="2:11" x14ac:dyDescent="0.3">
      <c r="B147" s="8"/>
      <c r="C147" s="77" t="s">
        <v>98</v>
      </c>
      <c r="D147" s="69"/>
      <c r="E147" s="70"/>
      <c r="F147" s="70"/>
      <c r="G147" s="70"/>
      <c r="H147" s="70"/>
      <c r="I147" s="70"/>
      <c r="J147" s="70"/>
      <c r="K147" s="70"/>
    </row>
    <row r="148" spans="2:11" x14ac:dyDescent="0.3">
      <c r="B148" s="8"/>
      <c r="C148" t="s">
        <v>99</v>
      </c>
      <c r="D148" s="60"/>
      <c r="E148" s="14"/>
      <c r="F148" s="14"/>
      <c r="G148" s="14"/>
      <c r="H148" s="14"/>
      <c r="I148" s="14"/>
      <c r="J148" s="14"/>
      <c r="K148" s="14"/>
    </row>
    <row r="149" spans="2:11" outlineLevel="1" x14ac:dyDescent="0.3">
      <c r="B149" s="8"/>
      <c r="C149" s="78" t="s">
        <v>101</v>
      </c>
      <c r="D149" s="60"/>
      <c r="E149" s="14"/>
      <c r="F149" s="14"/>
      <c r="G149" s="14"/>
      <c r="H149" s="14"/>
      <c r="I149" s="14"/>
      <c r="J149" s="14"/>
      <c r="K149" s="14"/>
    </row>
    <row r="150" spans="2:11" outlineLevel="1" x14ac:dyDescent="0.3">
      <c r="B150" s="8"/>
      <c r="C150" s="78" t="s">
        <v>102</v>
      </c>
      <c r="D150" s="60"/>
      <c r="E150" s="14"/>
      <c r="F150" s="14"/>
      <c r="G150" s="14"/>
      <c r="H150" s="14"/>
      <c r="I150" s="14"/>
      <c r="J150" s="14"/>
      <c r="K150" s="14"/>
    </row>
    <row r="151" spans="2:11" x14ac:dyDescent="0.3">
      <c r="B151" s="8"/>
      <c r="C151" t="s">
        <v>79</v>
      </c>
      <c r="D151" s="60"/>
      <c r="E151" s="14"/>
      <c r="F151" s="14"/>
      <c r="G151" s="14"/>
      <c r="H151" s="14"/>
      <c r="I151" s="14"/>
      <c r="J151" s="14"/>
      <c r="K151" s="14"/>
    </row>
    <row r="152" spans="2:11" x14ac:dyDescent="0.3">
      <c r="B152" s="8"/>
      <c r="C152" t="s">
        <v>119</v>
      </c>
      <c r="D152" s="60"/>
      <c r="E152" s="14"/>
      <c r="F152" s="14"/>
      <c r="G152" s="14"/>
      <c r="H152" s="14"/>
      <c r="I152" s="14"/>
      <c r="J152" s="14"/>
      <c r="K152" s="14"/>
    </row>
    <row r="153" spans="2:11" x14ac:dyDescent="0.3">
      <c r="B153" s="8"/>
      <c r="C153" s="77" t="s">
        <v>100</v>
      </c>
      <c r="D153" s="69"/>
      <c r="E153" s="70"/>
      <c r="F153" s="70"/>
      <c r="G153" s="70"/>
      <c r="H153" s="70"/>
      <c r="I153" s="70"/>
      <c r="J153" s="70"/>
      <c r="K153" s="70"/>
    </row>
    <row r="154" spans="2:11" x14ac:dyDescent="0.3">
      <c r="B154" s="8"/>
      <c r="C154" t="s">
        <v>126</v>
      </c>
      <c r="D154" s="60"/>
      <c r="E154" s="14"/>
      <c r="F154" s="14"/>
      <c r="G154" s="14"/>
      <c r="H154" s="14"/>
      <c r="I154" s="14"/>
      <c r="J154" s="14"/>
      <c r="K154" s="14"/>
    </row>
    <row r="155" spans="2:11" s="1" customFormat="1" x14ac:dyDescent="0.3">
      <c r="B155" s="8"/>
      <c r="C155" s="5" t="s">
        <v>103</v>
      </c>
      <c r="D155" s="72"/>
      <c r="E155" s="73"/>
      <c r="F155" s="73"/>
      <c r="G155" s="73"/>
      <c r="H155" s="73"/>
      <c r="I155" s="73"/>
      <c r="J155" s="73"/>
      <c r="K155" s="73"/>
    </row>
    <row r="156" spans="2:11" x14ac:dyDescent="0.3">
      <c r="B156" s="8"/>
      <c r="D156" s="60"/>
      <c r="E156" s="14"/>
      <c r="F156" s="14"/>
      <c r="G156" s="14"/>
      <c r="H156" s="14"/>
      <c r="I156" s="14"/>
      <c r="J156" s="14"/>
      <c r="K156" s="14"/>
    </row>
    <row r="157" spans="2:11" x14ac:dyDescent="0.3">
      <c r="B157" s="8"/>
      <c r="C157" s="1"/>
    </row>
    <row r="158" spans="2:11" x14ac:dyDescent="0.3">
      <c r="B158" s="8">
        <v>8</v>
      </c>
      <c r="C158" s="1" t="s">
        <v>72</v>
      </c>
    </row>
    <row r="159" spans="2:11" x14ac:dyDescent="0.3">
      <c r="B159" s="8"/>
      <c r="C159" s="1"/>
    </row>
    <row r="160" spans="2:11" x14ac:dyDescent="0.3">
      <c r="B160" s="8"/>
      <c r="C160" s="21"/>
      <c r="D160" s="21"/>
      <c r="E160" s="12" t="s">
        <v>20</v>
      </c>
      <c r="F160" s="13" t="s">
        <v>21</v>
      </c>
      <c r="G160" s="13" t="s">
        <v>22</v>
      </c>
      <c r="H160" s="13" t="s">
        <v>23</v>
      </c>
      <c r="I160" s="13" t="s">
        <v>37</v>
      </c>
      <c r="J160" s="13" t="s">
        <v>38</v>
      </c>
      <c r="K160" s="13" t="s">
        <v>39</v>
      </c>
    </row>
    <row r="161" spans="2:11" x14ac:dyDescent="0.3">
      <c r="B161" s="8"/>
      <c r="C161" s="27"/>
      <c r="D161" s="27"/>
      <c r="E161" s="67"/>
      <c r="F161" s="64"/>
      <c r="G161" s="64"/>
      <c r="H161" s="64"/>
      <c r="I161" s="64"/>
      <c r="J161" s="64"/>
      <c r="K161" s="64"/>
    </row>
    <row r="162" spans="2:11" x14ac:dyDescent="0.3">
      <c r="B162" s="8"/>
      <c r="C162" t="s">
        <v>73</v>
      </c>
      <c r="D162" s="60" t="s">
        <v>45</v>
      </c>
      <c r="E162" s="14"/>
      <c r="F162" s="14"/>
      <c r="G162" s="14"/>
      <c r="H162" s="14"/>
      <c r="I162" s="14"/>
      <c r="J162" s="14"/>
      <c r="K162" s="14"/>
    </row>
    <row r="163" spans="2:11" x14ac:dyDescent="0.3">
      <c r="D163" s="60"/>
      <c r="E163" s="14"/>
      <c r="F163" s="14"/>
      <c r="G163" s="14"/>
      <c r="H163" s="14"/>
      <c r="I163" s="14"/>
      <c r="J163" s="14"/>
      <c r="K163" s="14"/>
    </row>
    <row r="164" spans="2:11" x14ac:dyDescent="0.3">
      <c r="C164" t="s">
        <v>63</v>
      </c>
      <c r="D164" s="60" t="s">
        <v>45</v>
      </c>
      <c r="E164" s="14"/>
      <c r="F164" s="14"/>
      <c r="G164" s="14"/>
      <c r="H164" s="14"/>
      <c r="I164" s="14"/>
      <c r="J164" s="14"/>
      <c r="K164" s="14"/>
    </row>
    <row r="165" spans="2:11" x14ac:dyDescent="0.3">
      <c r="C165" t="s">
        <v>66</v>
      </c>
      <c r="D165" s="60" t="s">
        <v>45</v>
      </c>
      <c r="E165" s="14"/>
      <c r="F165" s="14"/>
      <c r="G165" s="14"/>
      <c r="H165" s="14"/>
      <c r="I165" s="14"/>
      <c r="J165" s="14"/>
      <c r="K165" s="14"/>
    </row>
    <row r="166" spans="2:11" x14ac:dyDescent="0.3">
      <c r="C166" s="68" t="s">
        <v>77</v>
      </c>
      <c r="D166" s="69" t="s">
        <v>45</v>
      </c>
      <c r="E166" s="70"/>
      <c r="F166" s="70"/>
      <c r="G166" s="70"/>
      <c r="H166" s="70"/>
      <c r="I166" s="70"/>
      <c r="J166" s="70"/>
      <c r="K166" s="70"/>
    </row>
    <row r="167" spans="2:11" x14ac:dyDescent="0.3">
      <c r="E167" s="14"/>
      <c r="F167" s="14"/>
      <c r="G167" s="14"/>
      <c r="H167" s="14"/>
      <c r="I167" s="14"/>
      <c r="J167" s="14"/>
      <c r="K167" s="14"/>
    </row>
    <row r="168" spans="2:11" x14ac:dyDescent="0.3">
      <c r="C168" t="s">
        <v>76</v>
      </c>
      <c r="D168" s="60" t="s">
        <v>45</v>
      </c>
      <c r="E168" s="14"/>
      <c r="F168" s="14"/>
      <c r="G168" s="14"/>
      <c r="H168" s="14"/>
      <c r="I168" s="14"/>
      <c r="J168" s="14"/>
      <c r="K168" s="14"/>
    </row>
    <row r="169" spans="2:11" x14ac:dyDescent="0.3">
      <c r="C169" t="s">
        <v>87</v>
      </c>
      <c r="D169" s="60" t="s">
        <v>45</v>
      </c>
      <c r="E169" s="17"/>
      <c r="F169" s="17"/>
      <c r="G169" s="17"/>
      <c r="H169" s="17"/>
      <c r="I169" s="17"/>
      <c r="J169" s="17"/>
      <c r="K169" s="17"/>
    </row>
    <row r="170" spans="2:11" x14ac:dyDescent="0.3">
      <c r="D170" s="60"/>
      <c r="E170" s="14"/>
      <c r="F170" s="14"/>
      <c r="G170" s="14"/>
      <c r="H170" s="14"/>
      <c r="I170" s="14"/>
      <c r="J170" s="14"/>
      <c r="K170" s="14"/>
    </row>
    <row r="171" spans="2:11" x14ac:dyDescent="0.3">
      <c r="C171" t="s">
        <v>75</v>
      </c>
      <c r="D171" s="60" t="s">
        <v>45</v>
      </c>
      <c r="E171" s="76"/>
      <c r="F171" s="76"/>
      <c r="G171" s="76"/>
      <c r="H171" s="76"/>
      <c r="I171" s="76"/>
      <c r="J171" s="76"/>
      <c r="K171" s="76"/>
    </row>
    <row r="172" spans="2:11" x14ac:dyDescent="0.3">
      <c r="C172" t="s">
        <v>127</v>
      </c>
      <c r="D172" s="60" t="s">
        <v>45</v>
      </c>
      <c r="E172" s="76"/>
      <c r="F172" s="76"/>
      <c r="G172" s="76"/>
      <c r="H172" s="76"/>
      <c r="I172" s="76"/>
      <c r="J172" s="76"/>
      <c r="K172" s="76"/>
    </row>
    <row r="173" spans="2:11" x14ac:dyDescent="0.3">
      <c r="C173" t="s">
        <v>88</v>
      </c>
      <c r="D173" s="60" t="s">
        <v>45</v>
      </c>
      <c r="E173" s="14"/>
      <c r="F173" s="14"/>
      <c r="G173" s="14"/>
      <c r="H173" s="14"/>
      <c r="I173" s="14"/>
      <c r="J173" s="14"/>
      <c r="K173" s="14"/>
    </row>
    <row r="174" spans="2:11" x14ac:dyDescent="0.3">
      <c r="C174" t="s">
        <v>78</v>
      </c>
      <c r="D174" s="60" t="s">
        <v>45</v>
      </c>
      <c r="E174" s="17"/>
      <c r="F174" s="17"/>
      <c r="G174" s="17"/>
      <c r="H174" s="17"/>
      <c r="I174" s="17"/>
      <c r="J174" s="17"/>
      <c r="K174" s="17"/>
    </row>
    <row r="175" spans="2:11" x14ac:dyDescent="0.3">
      <c r="C175" t="s">
        <v>14</v>
      </c>
      <c r="D175" s="60" t="s">
        <v>45</v>
      </c>
      <c r="E175" s="17"/>
      <c r="F175" s="17"/>
      <c r="G175" s="17"/>
      <c r="H175" s="17"/>
      <c r="I175" s="17"/>
      <c r="J175" s="17"/>
      <c r="K175" s="17"/>
    </row>
    <row r="177" spans="2:13" x14ac:dyDescent="0.3">
      <c r="C177" s="5" t="s">
        <v>89</v>
      </c>
      <c r="D177" s="72" t="s">
        <v>45</v>
      </c>
      <c r="E177" s="73">
        <f>+E166+E175+E174+E173+E171+E169+E168+E172</f>
        <v>0</v>
      </c>
      <c r="F177" s="73">
        <f t="shared" ref="F177:K177" si="3">+F166+F175+F174+F173+F171+F169+F168+F172</f>
        <v>0</v>
      </c>
      <c r="G177" s="73">
        <f t="shared" si="3"/>
        <v>0</v>
      </c>
      <c r="H177" s="73">
        <f t="shared" si="3"/>
        <v>0</v>
      </c>
      <c r="I177" s="73">
        <f t="shared" si="3"/>
        <v>0</v>
      </c>
      <c r="J177" s="73">
        <f t="shared" si="3"/>
        <v>0</v>
      </c>
      <c r="K177" s="73">
        <f t="shared" si="3"/>
        <v>0</v>
      </c>
    </row>
    <row r="178" spans="2:13" x14ac:dyDescent="0.3">
      <c r="E178" s="7"/>
      <c r="F178" s="7"/>
      <c r="G178" s="7"/>
      <c r="H178" s="7"/>
      <c r="I178" s="7"/>
      <c r="J178" s="7"/>
      <c r="K178" s="7"/>
    </row>
    <row r="179" spans="2:13" x14ac:dyDescent="0.3">
      <c r="C179" t="s">
        <v>90</v>
      </c>
      <c r="D179" s="60" t="s">
        <v>45</v>
      </c>
      <c r="E179" s="14">
        <f t="shared" ref="E179:K179" si="4">+E162+E177</f>
        <v>0</v>
      </c>
      <c r="F179" s="14">
        <f t="shared" si="4"/>
        <v>0</v>
      </c>
      <c r="G179" s="14">
        <f t="shared" si="4"/>
        <v>0</v>
      </c>
      <c r="H179" s="14">
        <f t="shared" si="4"/>
        <v>0</v>
      </c>
      <c r="I179" s="14">
        <f t="shared" si="4"/>
        <v>0</v>
      </c>
      <c r="J179" s="14">
        <f t="shared" si="4"/>
        <v>0</v>
      </c>
      <c r="K179" s="14">
        <f t="shared" si="4"/>
        <v>0</v>
      </c>
    </row>
    <row r="180" spans="2:13" x14ac:dyDescent="0.3">
      <c r="C180" s="9" t="s">
        <v>91</v>
      </c>
      <c r="D180" s="60" t="s">
        <v>45</v>
      </c>
      <c r="E180" s="74">
        <v>1000</v>
      </c>
      <c r="F180" s="74">
        <v>1000</v>
      </c>
      <c r="G180" s="74">
        <v>1000</v>
      </c>
      <c r="H180" s="74">
        <v>1000</v>
      </c>
      <c r="I180" s="74">
        <v>1000</v>
      </c>
      <c r="J180" s="74">
        <v>1000</v>
      </c>
      <c r="K180" s="74">
        <v>1000</v>
      </c>
    </row>
    <row r="181" spans="2:13" s="9" customFormat="1" x14ac:dyDescent="0.3">
      <c r="B181" s="92"/>
      <c r="E181" s="93" t="str">
        <f>+IF(E179&lt;E180,"VER","")</f>
        <v>VER</v>
      </c>
      <c r="F181" s="93" t="str">
        <f t="shared" ref="F181:K181" si="5">+IF(F179&lt;F180,"VER","")</f>
        <v>VER</v>
      </c>
      <c r="G181" s="93" t="str">
        <f t="shared" si="5"/>
        <v>VER</v>
      </c>
      <c r="H181" s="93" t="str">
        <f t="shared" si="5"/>
        <v>VER</v>
      </c>
      <c r="I181" s="93" t="str">
        <f t="shared" si="5"/>
        <v>VER</v>
      </c>
      <c r="J181" s="93" t="str">
        <f t="shared" si="5"/>
        <v>VER</v>
      </c>
      <c r="K181" s="93" t="str">
        <f t="shared" si="5"/>
        <v>VER</v>
      </c>
    </row>
    <row r="183" spans="2:13" x14ac:dyDescent="0.3">
      <c r="B183" s="8">
        <v>9</v>
      </c>
      <c r="C183" s="1" t="s">
        <v>113</v>
      </c>
    </row>
    <row r="184" spans="2:13" x14ac:dyDescent="0.3">
      <c r="B184" s="8"/>
      <c r="C184" s="1"/>
    </row>
    <row r="185" spans="2:13" x14ac:dyDescent="0.3">
      <c r="C185" s="21"/>
      <c r="D185" s="21"/>
      <c r="E185" s="12" t="s">
        <v>20</v>
      </c>
      <c r="F185" s="13" t="s">
        <v>21</v>
      </c>
      <c r="G185" s="13" t="s">
        <v>22</v>
      </c>
      <c r="H185" s="13" t="s">
        <v>23</v>
      </c>
      <c r="I185" s="13" t="s">
        <v>37</v>
      </c>
      <c r="J185" s="13" t="s">
        <v>38</v>
      </c>
      <c r="K185" s="13" t="s">
        <v>39</v>
      </c>
      <c r="M185" s="104" t="s">
        <v>129</v>
      </c>
    </row>
    <row r="186" spans="2:13" x14ac:dyDescent="0.3">
      <c r="C186" s="27"/>
      <c r="D186" s="27"/>
      <c r="E186" s="67"/>
      <c r="F186" s="64"/>
      <c r="G186" s="64"/>
      <c r="H186" s="64"/>
      <c r="I186" s="64"/>
      <c r="J186" s="64"/>
      <c r="K186" s="64"/>
    </row>
    <row r="187" spans="2:13" x14ac:dyDescent="0.3">
      <c r="C187" s="94" t="s">
        <v>9</v>
      </c>
      <c r="D187" s="32"/>
      <c r="E187" s="32"/>
      <c r="F187" s="32"/>
    </row>
    <row r="188" spans="2:13" x14ac:dyDescent="0.3">
      <c r="C188" s="32" t="s">
        <v>2</v>
      </c>
      <c r="D188" s="32"/>
      <c r="E188" s="102"/>
      <c r="F188" s="102"/>
      <c r="G188" s="102"/>
      <c r="H188" s="102"/>
      <c r="I188" s="102"/>
      <c r="J188" s="102"/>
      <c r="M188" s="3">
        <f>+E7</f>
        <v>1000</v>
      </c>
    </row>
    <row r="189" spans="2:13" x14ac:dyDescent="0.3">
      <c r="C189" s="32" t="s">
        <v>3</v>
      </c>
      <c r="D189" s="32"/>
      <c r="E189" s="102"/>
      <c r="F189" s="102"/>
      <c r="G189" s="102"/>
      <c r="H189" s="102"/>
      <c r="I189" s="102"/>
      <c r="J189" s="102"/>
      <c r="M189" s="3">
        <f t="shared" ref="M189:M194" si="6">+E8</f>
        <v>15000</v>
      </c>
    </row>
    <row r="190" spans="2:13" x14ac:dyDescent="0.3">
      <c r="C190" s="32" t="s">
        <v>4</v>
      </c>
      <c r="D190" s="32"/>
      <c r="E190" s="102"/>
      <c r="F190" s="102"/>
      <c r="G190" s="102"/>
      <c r="H190" s="102"/>
      <c r="I190" s="102"/>
      <c r="J190" s="102"/>
      <c r="M190" s="3">
        <f t="shared" si="6"/>
        <v>32000</v>
      </c>
    </row>
    <row r="191" spans="2:13" x14ac:dyDescent="0.3">
      <c r="C191" s="32" t="s">
        <v>5</v>
      </c>
      <c r="D191" s="32"/>
      <c r="E191" s="102"/>
      <c r="F191" s="102"/>
      <c r="G191" s="102"/>
      <c r="H191" s="102"/>
      <c r="I191" s="102"/>
      <c r="J191" s="102"/>
      <c r="M191" s="3">
        <f t="shared" si="6"/>
        <v>5000</v>
      </c>
    </row>
    <row r="192" spans="2:13" x14ac:dyDescent="0.3">
      <c r="C192" s="32" t="s">
        <v>6</v>
      </c>
      <c r="D192" s="32"/>
      <c r="E192" s="102"/>
      <c r="F192" s="102"/>
      <c r="G192" s="102"/>
      <c r="H192" s="102"/>
      <c r="I192" s="102"/>
      <c r="J192" s="102"/>
      <c r="M192" s="3">
        <f t="shared" si="6"/>
        <v>10560</v>
      </c>
    </row>
    <row r="193" spans="2:13" x14ac:dyDescent="0.3">
      <c r="C193" s="32" t="s">
        <v>7</v>
      </c>
      <c r="D193" s="32"/>
      <c r="E193" s="102"/>
      <c r="F193" s="102"/>
      <c r="G193" s="102"/>
      <c r="H193" s="102"/>
      <c r="I193" s="102"/>
      <c r="J193" s="102"/>
      <c r="M193" s="3">
        <f t="shared" si="6"/>
        <v>60000</v>
      </c>
    </row>
    <row r="194" spans="2:13" x14ac:dyDescent="0.3">
      <c r="C194" s="32" t="s">
        <v>8</v>
      </c>
      <c r="D194" s="32"/>
      <c r="E194" s="102"/>
      <c r="F194" s="102"/>
      <c r="G194" s="102"/>
      <c r="H194" s="102"/>
      <c r="I194" s="102"/>
      <c r="J194" s="102"/>
      <c r="M194" s="3">
        <f t="shared" si="6"/>
        <v>-12000</v>
      </c>
    </row>
    <row r="195" spans="2:13" s="1" customFormat="1" x14ac:dyDescent="0.3">
      <c r="B195" s="8"/>
      <c r="C195" s="105" t="s">
        <v>128</v>
      </c>
      <c r="D195" s="105"/>
      <c r="E195" s="106"/>
      <c r="F195" s="106"/>
      <c r="G195" s="106"/>
      <c r="H195" s="106"/>
      <c r="I195" s="106"/>
      <c r="J195" s="106"/>
    </row>
    <row r="196" spans="2:13" x14ac:dyDescent="0.3">
      <c r="C196" s="32"/>
      <c r="D196" s="32"/>
      <c r="E196" s="35"/>
      <c r="F196" s="35"/>
      <c r="G196" s="35"/>
      <c r="H196" s="35"/>
      <c r="I196" s="35"/>
      <c r="J196" s="35"/>
    </row>
    <row r="197" spans="2:13" x14ac:dyDescent="0.3">
      <c r="C197" s="5" t="s">
        <v>10</v>
      </c>
      <c r="D197" s="5"/>
      <c r="E197" s="6"/>
      <c r="F197" s="6"/>
      <c r="G197" s="6"/>
      <c r="H197" s="6"/>
      <c r="I197" s="6"/>
      <c r="J197" s="6"/>
    </row>
    <row r="198" spans="2:13" x14ac:dyDescent="0.3">
      <c r="C198" s="32"/>
      <c r="D198" s="32"/>
      <c r="E198" s="32"/>
      <c r="F198" s="32"/>
      <c r="G198" s="32"/>
      <c r="H198" s="32"/>
      <c r="I198" s="32"/>
      <c r="J198" s="32"/>
    </row>
    <row r="199" spans="2:13" x14ac:dyDescent="0.3">
      <c r="C199" s="94" t="s">
        <v>11</v>
      </c>
      <c r="D199" s="32"/>
      <c r="E199" s="32"/>
      <c r="F199" s="32"/>
      <c r="G199" s="32"/>
      <c r="H199" s="32"/>
      <c r="I199" s="32"/>
      <c r="J199" s="32"/>
    </row>
    <row r="200" spans="2:13" x14ac:dyDescent="0.3">
      <c r="C200" s="35" t="s">
        <v>12</v>
      </c>
      <c r="D200" s="35"/>
      <c r="E200" s="102"/>
      <c r="F200" s="102"/>
      <c r="G200" s="102"/>
      <c r="H200" s="102"/>
      <c r="I200" s="102"/>
      <c r="J200" s="102"/>
    </row>
    <row r="201" spans="2:13" x14ac:dyDescent="0.3">
      <c r="C201" s="35" t="s">
        <v>13</v>
      </c>
      <c r="D201" s="35"/>
      <c r="E201" s="102"/>
      <c r="F201" s="102"/>
      <c r="G201" s="102"/>
      <c r="H201" s="102"/>
      <c r="I201" s="102"/>
      <c r="J201" s="102"/>
    </row>
    <row r="202" spans="2:13" x14ac:dyDescent="0.3">
      <c r="C202" s="35" t="s">
        <v>14</v>
      </c>
      <c r="D202" s="35"/>
      <c r="E202" s="102"/>
      <c r="F202" s="102"/>
      <c r="G202" s="102"/>
      <c r="H202" s="102"/>
      <c r="I202" s="102"/>
      <c r="J202" s="102"/>
    </row>
    <row r="203" spans="2:13" x14ac:dyDescent="0.3">
      <c r="C203" s="106" t="s">
        <v>74</v>
      </c>
      <c r="D203" s="103"/>
      <c r="E203" s="103"/>
      <c r="F203" s="103"/>
      <c r="G203" s="103"/>
      <c r="H203" s="103"/>
      <c r="I203" s="103"/>
      <c r="J203" s="103"/>
    </row>
    <row r="204" spans="2:13" x14ac:dyDescent="0.3">
      <c r="C204" s="106" t="s">
        <v>131</v>
      </c>
      <c r="D204" s="103"/>
      <c r="E204" s="103"/>
      <c r="F204" s="103"/>
      <c r="G204" s="103"/>
      <c r="H204" s="103"/>
      <c r="I204" s="103"/>
      <c r="J204" s="103"/>
    </row>
    <row r="205" spans="2:13" x14ac:dyDescent="0.3">
      <c r="C205" s="35"/>
      <c r="D205" s="35"/>
      <c r="E205" s="102"/>
      <c r="F205" s="32"/>
      <c r="G205" s="32"/>
      <c r="H205" s="32"/>
      <c r="I205" s="32"/>
      <c r="J205" s="32"/>
    </row>
    <row r="206" spans="2:13" x14ac:dyDescent="0.3">
      <c r="C206" s="37" t="s">
        <v>15</v>
      </c>
      <c r="D206" s="35"/>
      <c r="E206" s="102"/>
      <c r="F206" s="32"/>
      <c r="G206" s="32"/>
      <c r="H206" s="32"/>
      <c r="I206" s="32"/>
      <c r="J206" s="32"/>
    </row>
    <row r="207" spans="2:13" x14ac:dyDescent="0.3">
      <c r="C207" s="35" t="s">
        <v>16</v>
      </c>
      <c r="D207" s="35"/>
      <c r="E207" s="102"/>
      <c r="F207" s="35"/>
      <c r="G207" s="35"/>
      <c r="H207" s="35"/>
      <c r="I207" s="35"/>
      <c r="J207" s="35"/>
    </row>
    <row r="208" spans="2:13" x14ac:dyDescent="0.3">
      <c r="C208" s="35" t="s">
        <v>17</v>
      </c>
      <c r="D208" s="35"/>
      <c r="E208" s="102"/>
      <c r="F208" s="102"/>
      <c r="G208" s="102"/>
      <c r="H208" s="102"/>
      <c r="I208" s="102"/>
      <c r="J208" s="102"/>
    </row>
    <row r="209" spans="2:10" x14ac:dyDescent="0.3">
      <c r="C209" s="35"/>
      <c r="D209" s="35"/>
      <c r="E209" s="35"/>
      <c r="F209" s="32"/>
      <c r="G209" s="32"/>
      <c r="H209" s="32"/>
      <c r="I209" s="32"/>
      <c r="J209" s="32"/>
    </row>
    <row r="210" spans="2:10" x14ac:dyDescent="0.3">
      <c r="C210" s="6" t="s">
        <v>18</v>
      </c>
      <c r="D210" s="6"/>
      <c r="E210" s="6"/>
      <c r="F210" s="6"/>
      <c r="G210" s="6"/>
      <c r="H210" s="6"/>
      <c r="I210" s="6"/>
      <c r="J210" s="6"/>
    </row>
    <row r="211" spans="2:10" x14ac:dyDescent="0.3">
      <c r="E211" s="3"/>
      <c r="F211" s="3"/>
      <c r="G211" s="3"/>
      <c r="H211" s="3"/>
      <c r="I211" s="3"/>
      <c r="J211" s="3"/>
    </row>
    <row r="214" spans="2:10" x14ac:dyDescent="0.3">
      <c r="B214" s="8">
        <v>10</v>
      </c>
      <c r="C214" s="1" t="s">
        <v>132</v>
      </c>
    </row>
    <row r="216" spans="2:10" s="99" customFormat="1" outlineLevel="1" x14ac:dyDescent="0.3">
      <c r="B216" s="108"/>
      <c r="C216" s="110" t="s">
        <v>103</v>
      </c>
      <c r="E216" s="109">
        <f>+E155</f>
        <v>0</v>
      </c>
      <c r="F216" s="109">
        <f t="shared" ref="F216:H216" si="7">+F155</f>
        <v>0</v>
      </c>
      <c r="G216" s="109">
        <f t="shared" si="7"/>
        <v>0</v>
      </c>
      <c r="H216" s="109">
        <f t="shared" si="7"/>
        <v>0</v>
      </c>
    </row>
    <row r="217" spans="2:10" s="99" customFormat="1" outlineLevel="1" x14ac:dyDescent="0.3">
      <c r="B217" s="108"/>
      <c r="C217" s="110" t="s">
        <v>134</v>
      </c>
      <c r="E217" s="109">
        <f>+I12+I13</f>
        <v>96060</v>
      </c>
      <c r="F217" s="109">
        <f>+E218</f>
        <v>0</v>
      </c>
      <c r="G217" s="109">
        <f t="shared" ref="G217:H217" si="8">+F218</f>
        <v>0</v>
      </c>
      <c r="H217" s="109">
        <f t="shared" si="8"/>
        <v>0</v>
      </c>
    </row>
    <row r="218" spans="2:10" s="99" customFormat="1" outlineLevel="1" x14ac:dyDescent="0.3">
      <c r="B218" s="108"/>
      <c r="C218" s="110" t="s">
        <v>135</v>
      </c>
      <c r="E218" s="109">
        <f>+SUM(E207:E208)</f>
        <v>0</v>
      </c>
      <c r="F218" s="109">
        <f>+SUM(F207:F208)</f>
        <v>0</v>
      </c>
      <c r="G218" s="109">
        <f t="shared" ref="G218:H218" si="9">+SUM(G207:G208)</f>
        <v>0</v>
      </c>
      <c r="H218" s="109">
        <f t="shared" si="9"/>
        <v>0</v>
      </c>
    </row>
    <row r="219" spans="2:10" x14ac:dyDescent="0.3">
      <c r="C219" t="s">
        <v>133</v>
      </c>
      <c r="E219" s="107">
        <f>+E216/AVERAGE(E217:E218)</f>
        <v>0</v>
      </c>
      <c r="F219" s="107" t="e">
        <f t="shared" ref="F219:H219" si="10">+F216/AVERAGE(F217:F218)</f>
        <v>#DIV/0!</v>
      </c>
      <c r="G219" s="107" t="e">
        <f t="shared" si="10"/>
        <v>#DIV/0!</v>
      </c>
      <c r="H219" s="107" t="e">
        <f t="shared" si="10"/>
        <v>#DIV/0!</v>
      </c>
    </row>
    <row r="220" spans="2:10" outlineLevel="1" x14ac:dyDescent="0.3">
      <c r="C220" s="110" t="s">
        <v>136</v>
      </c>
      <c r="E220" s="109">
        <f>+E147+E148</f>
        <v>0</v>
      </c>
      <c r="F220" s="109">
        <f>+F147+F148</f>
        <v>0</v>
      </c>
      <c r="G220" s="109">
        <f t="shared" ref="G220:H220" si="11">+G147+G148</f>
        <v>0</v>
      </c>
      <c r="H220" s="109">
        <f t="shared" si="11"/>
        <v>0</v>
      </c>
    </row>
    <row r="221" spans="2:10" s="99" customFormat="1" outlineLevel="1" x14ac:dyDescent="0.3">
      <c r="B221" s="108"/>
      <c r="C221" s="110" t="s">
        <v>137</v>
      </c>
      <c r="E221" s="109">
        <f>+E15</f>
        <v>111560</v>
      </c>
      <c r="F221" s="109">
        <f>+E222</f>
        <v>0</v>
      </c>
      <c r="G221" s="109">
        <f t="shared" ref="G221:H221" si="12">+F222</f>
        <v>0</v>
      </c>
      <c r="H221" s="109">
        <f t="shared" si="12"/>
        <v>0</v>
      </c>
    </row>
    <row r="222" spans="2:10" s="99" customFormat="1" outlineLevel="1" x14ac:dyDescent="0.3">
      <c r="B222" s="108"/>
      <c r="C222" s="110" t="s">
        <v>138</v>
      </c>
      <c r="E222" s="109">
        <f>+E197</f>
        <v>0</v>
      </c>
      <c r="F222" s="109">
        <f>+F197</f>
        <v>0</v>
      </c>
      <c r="G222" s="109">
        <f t="shared" ref="G222:H222" si="13">+G197</f>
        <v>0</v>
      </c>
      <c r="H222" s="109">
        <f t="shared" si="13"/>
        <v>0</v>
      </c>
    </row>
    <row r="223" spans="2:10" x14ac:dyDescent="0.3">
      <c r="C223" t="s">
        <v>139</v>
      </c>
      <c r="E223" s="107">
        <f>+E220/AVERAGE(E221:E222)</f>
        <v>0</v>
      </c>
      <c r="F223" s="107" t="e">
        <f t="shared" ref="F223:H223" si="14">+F220/AVERAGE(F221:F222)</f>
        <v>#DIV/0!</v>
      </c>
      <c r="G223" s="107" t="e">
        <f t="shared" si="14"/>
        <v>#DIV/0!</v>
      </c>
      <c r="H223" s="107" t="e">
        <f t="shared" si="14"/>
        <v>#DIV/0!</v>
      </c>
    </row>
    <row r="225" spans="3:8" outlineLevel="1" x14ac:dyDescent="0.3">
      <c r="C225" s="111" t="s">
        <v>141</v>
      </c>
      <c r="E225" s="112" t="e">
        <f>+E155/E142</f>
        <v>#DIV/0!</v>
      </c>
      <c r="F225" s="112" t="e">
        <f>+F155/F142</f>
        <v>#DIV/0!</v>
      </c>
      <c r="G225" s="112" t="e">
        <f t="shared" ref="G225:H225" si="15">+G155/G142</f>
        <v>#DIV/0!</v>
      </c>
      <c r="H225" s="112" t="e">
        <f t="shared" si="15"/>
        <v>#DIV/0!</v>
      </c>
    </row>
    <row r="226" spans="3:8" outlineLevel="1" x14ac:dyDescent="0.3">
      <c r="C226" s="111" t="s">
        <v>142</v>
      </c>
      <c r="E226" s="112">
        <v>1</v>
      </c>
      <c r="F226" s="112">
        <v>1</v>
      </c>
      <c r="G226" s="112">
        <v>1</v>
      </c>
      <c r="H226" s="112">
        <v>1</v>
      </c>
    </row>
    <row r="227" spans="3:8" outlineLevel="1" x14ac:dyDescent="0.3">
      <c r="C227" s="111" t="s">
        <v>143</v>
      </c>
      <c r="E227" s="112">
        <f>+AVERAGE(E221:E222)/AVERAGE(E217:E218)</f>
        <v>1.1613574849052675</v>
      </c>
      <c r="F227" s="112" t="e">
        <f t="shared" ref="F227:H227" si="16">+AVERAGE(F221:F222)/AVERAGE(F217:F218)</f>
        <v>#DIV/0!</v>
      </c>
      <c r="G227" s="112" t="e">
        <f t="shared" si="16"/>
        <v>#DIV/0!</v>
      </c>
      <c r="H227" s="112" t="e">
        <f t="shared" si="16"/>
        <v>#DIV/0!</v>
      </c>
    </row>
    <row r="228" spans="3:8" outlineLevel="1" x14ac:dyDescent="0.3">
      <c r="C228" s="111" t="s">
        <v>144</v>
      </c>
      <c r="E228" s="112">
        <f>+E142/(AVERAGE(E221:E222))</f>
        <v>0</v>
      </c>
      <c r="F228" s="112" t="e">
        <f t="shared" ref="F228:H228" si="17">+F142/(AVERAGE(F221:F222))</f>
        <v>#DIV/0!</v>
      </c>
      <c r="G228" s="112" t="e">
        <f t="shared" si="17"/>
        <v>#DIV/0!</v>
      </c>
      <c r="H228" s="112" t="e">
        <f t="shared" si="17"/>
        <v>#DIV/0!</v>
      </c>
    </row>
    <row r="229" spans="3:8" x14ac:dyDescent="0.3">
      <c r="C229" t="s">
        <v>140</v>
      </c>
      <c r="E229" s="107"/>
      <c r="F229" s="107"/>
      <c r="G229" s="107"/>
      <c r="H229" s="107"/>
    </row>
  </sheetData>
  <dataValidations count="1">
    <dataValidation type="list" allowBlank="1" showInputMessage="1" showErrorMessage="1" sqref="E37" xr:uid="{00000000-0002-0000-0000-000000000000}">
      <formula1>"SI,NO"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31"/>
  <sheetViews>
    <sheetView showGridLines="0" topLeftCell="A174" zoomScale="90" zoomScaleNormal="90" workbookViewId="0">
      <selection activeCell="G206" sqref="G206"/>
    </sheetView>
  </sheetViews>
  <sheetFormatPr defaultColWidth="11.44140625" defaultRowHeight="14.4" outlineLevelRow="1" x14ac:dyDescent="0.3"/>
  <cols>
    <col min="1" max="1" width="3.6640625" customWidth="1"/>
    <col min="2" max="2" width="3.6640625" style="7" customWidth="1"/>
    <col min="3" max="3" width="14" customWidth="1"/>
  </cols>
  <sheetData>
    <row r="2" spans="2:11" x14ac:dyDescent="0.3">
      <c r="B2" s="1" t="s">
        <v>0</v>
      </c>
    </row>
    <row r="4" spans="2:11" x14ac:dyDescent="0.3">
      <c r="C4" s="2" t="s">
        <v>1</v>
      </c>
    </row>
    <row r="6" spans="2:11" x14ac:dyDescent="0.3">
      <c r="C6" s="33" t="s">
        <v>9</v>
      </c>
      <c r="D6" s="24"/>
      <c r="E6" s="24"/>
      <c r="F6" s="24"/>
      <c r="G6" s="34" t="s">
        <v>11</v>
      </c>
      <c r="H6" s="24"/>
      <c r="I6" s="25"/>
    </row>
    <row r="7" spans="2:11" x14ac:dyDescent="0.3">
      <c r="C7" s="31" t="s">
        <v>2</v>
      </c>
      <c r="D7" s="32"/>
      <c r="E7" s="56">
        <v>1000</v>
      </c>
      <c r="F7" s="35"/>
      <c r="G7" s="35" t="s">
        <v>12</v>
      </c>
      <c r="H7" s="35"/>
      <c r="I7" s="57">
        <v>7000</v>
      </c>
      <c r="J7" s="3"/>
    </row>
    <row r="8" spans="2:11" x14ac:dyDescent="0.3">
      <c r="C8" s="31" t="s">
        <v>3</v>
      </c>
      <c r="D8" s="32"/>
      <c r="E8" s="56">
        <v>15000</v>
      </c>
      <c r="F8" s="35"/>
      <c r="G8" s="35" t="s">
        <v>13</v>
      </c>
      <c r="H8" s="35"/>
      <c r="I8" s="57">
        <v>4500</v>
      </c>
      <c r="J8" s="3"/>
    </row>
    <row r="9" spans="2:11" x14ac:dyDescent="0.3">
      <c r="C9" s="31" t="s">
        <v>4</v>
      </c>
      <c r="D9" s="32"/>
      <c r="E9" s="56">
        <v>32000</v>
      </c>
      <c r="F9" s="35"/>
      <c r="G9" s="35" t="s">
        <v>14</v>
      </c>
      <c r="H9" s="35"/>
      <c r="I9" s="57">
        <v>4000</v>
      </c>
      <c r="J9" s="3"/>
    </row>
    <row r="10" spans="2:11" x14ac:dyDescent="0.3">
      <c r="C10" s="31" t="s">
        <v>5</v>
      </c>
      <c r="D10" s="32"/>
      <c r="E10" s="56">
        <v>5000</v>
      </c>
      <c r="F10" s="35"/>
      <c r="G10" s="35"/>
      <c r="H10" s="35"/>
      <c r="I10" s="36"/>
      <c r="J10" s="3"/>
      <c r="K10" s="3"/>
    </row>
    <row r="11" spans="2:11" x14ac:dyDescent="0.3">
      <c r="C11" s="31" t="s">
        <v>6</v>
      </c>
      <c r="D11" s="32"/>
      <c r="E11" s="56">
        <v>10560</v>
      </c>
      <c r="F11" s="35"/>
      <c r="G11" s="37" t="s">
        <v>15</v>
      </c>
      <c r="H11" s="35"/>
      <c r="I11" s="36"/>
      <c r="J11" s="3"/>
    </row>
    <row r="12" spans="2:11" x14ac:dyDescent="0.3">
      <c r="C12" s="31" t="s">
        <v>7</v>
      </c>
      <c r="D12" s="32"/>
      <c r="E12" s="56">
        <v>60000</v>
      </c>
      <c r="F12" s="35"/>
      <c r="G12" s="35" t="s">
        <v>16</v>
      </c>
      <c r="H12" s="35"/>
      <c r="I12" s="57">
        <v>68060</v>
      </c>
      <c r="J12" s="3"/>
    </row>
    <row r="13" spans="2:11" x14ac:dyDescent="0.3">
      <c r="C13" s="31" t="s">
        <v>8</v>
      </c>
      <c r="D13" s="32"/>
      <c r="E13" s="56">
        <v>-12000</v>
      </c>
      <c r="F13" s="35"/>
      <c r="G13" s="35" t="s">
        <v>17</v>
      </c>
      <c r="H13" s="35"/>
      <c r="I13" s="57">
        <v>28000</v>
      </c>
      <c r="J13" s="3"/>
    </row>
    <row r="14" spans="2:11" x14ac:dyDescent="0.3">
      <c r="C14" s="31"/>
      <c r="D14" s="32"/>
      <c r="E14" s="35"/>
      <c r="F14" s="35"/>
      <c r="G14" s="35"/>
      <c r="H14" s="35"/>
      <c r="I14" s="36"/>
      <c r="J14" s="3"/>
    </row>
    <row r="15" spans="2:11" s="1" customFormat="1" x14ac:dyDescent="0.3">
      <c r="B15" s="8"/>
      <c r="C15" s="38" t="s">
        <v>10</v>
      </c>
      <c r="D15" s="5"/>
      <c r="E15" s="6">
        <f>+SUM(E7:E13)</f>
        <v>111560</v>
      </c>
      <c r="F15" s="39"/>
      <c r="G15" s="6" t="s">
        <v>18</v>
      </c>
      <c r="H15" s="6"/>
      <c r="I15" s="40">
        <f>+SUM(I7:I13)</f>
        <v>111560</v>
      </c>
      <c r="J15" s="4"/>
      <c r="K15" s="4"/>
    </row>
    <row r="18" spans="3:11" x14ac:dyDescent="0.3">
      <c r="C18" s="23" t="s">
        <v>42</v>
      </c>
      <c r="D18" s="24"/>
      <c r="E18" s="25"/>
      <c r="G18" s="30" t="s">
        <v>27</v>
      </c>
      <c r="H18" s="24"/>
      <c r="I18" s="25"/>
    </row>
    <row r="19" spans="3:11" x14ac:dyDescent="0.3">
      <c r="C19" s="26" t="s">
        <v>33</v>
      </c>
      <c r="D19" s="27" t="s">
        <v>43</v>
      </c>
      <c r="E19" s="52">
        <v>0.5</v>
      </c>
      <c r="G19" s="31"/>
      <c r="H19" s="32"/>
      <c r="I19" s="28"/>
    </row>
    <row r="20" spans="3:11" x14ac:dyDescent="0.3">
      <c r="C20" s="26" t="s">
        <v>33</v>
      </c>
      <c r="D20" s="27" t="s">
        <v>36</v>
      </c>
      <c r="E20" s="52">
        <v>20</v>
      </c>
      <c r="G20" s="31" t="s">
        <v>28</v>
      </c>
      <c r="H20" s="32"/>
      <c r="I20" s="54">
        <v>0.08</v>
      </c>
    </row>
    <row r="21" spans="3:11" x14ac:dyDescent="0.3">
      <c r="C21" s="26" t="s">
        <v>34</v>
      </c>
      <c r="D21" s="27" t="s">
        <v>47</v>
      </c>
      <c r="E21" s="52">
        <v>1</v>
      </c>
      <c r="G21" s="26" t="s">
        <v>29</v>
      </c>
      <c r="H21" s="32"/>
      <c r="I21" s="54">
        <v>0.12</v>
      </c>
    </row>
    <row r="22" spans="3:11" x14ac:dyDescent="0.3">
      <c r="C22" s="26" t="s">
        <v>34</v>
      </c>
      <c r="D22" s="27" t="s">
        <v>46</v>
      </c>
      <c r="E22" s="52">
        <v>18</v>
      </c>
      <c r="G22" s="26" t="s">
        <v>30</v>
      </c>
      <c r="H22" s="32"/>
      <c r="I22" s="54">
        <v>0.3</v>
      </c>
    </row>
    <row r="23" spans="3:11" x14ac:dyDescent="0.3">
      <c r="C23" s="29" t="s">
        <v>35</v>
      </c>
      <c r="D23" s="21" t="s">
        <v>48</v>
      </c>
      <c r="E23" s="53">
        <v>20</v>
      </c>
      <c r="F23" s="114"/>
      <c r="G23" t="s">
        <v>145</v>
      </c>
      <c r="I23" s="57">
        <v>30</v>
      </c>
      <c r="J23" s="9"/>
    </row>
    <row r="24" spans="3:11" x14ac:dyDescent="0.3">
      <c r="C24" s="35"/>
      <c r="D24" s="27"/>
      <c r="E24" s="113"/>
      <c r="F24" s="28"/>
      <c r="G24" s="35" t="s">
        <v>146</v>
      </c>
      <c r="H24" s="32"/>
      <c r="I24" s="57">
        <v>60</v>
      </c>
      <c r="J24" s="9"/>
    </row>
    <row r="25" spans="3:11" x14ac:dyDescent="0.3">
      <c r="C25" s="35"/>
      <c r="D25" s="27"/>
      <c r="E25" s="113"/>
      <c r="G25" s="29" t="s">
        <v>31</v>
      </c>
      <c r="H25" s="11"/>
      <c r="I25" s="55">
        <v>10</v>
      </c>
      <c r="J25" s="9"/>
    </row>
    <row r="26" spans="3:11" x14ac:dyDescent="0.3">
      <c r="C26" s="35"/>
      <c r="D26" s="27"/>
      <c r="E26" s="32"/>
      <c r="G26" s="35"/>
      <c r="H26" s="32"/>
      <c r="I26" s="35"/>
      <c r="J26" s="9"/>
    </row>
    <row r="28" spans="3:11" x14ac:dyDescent="0.3">
      <c r="C28" s="42" t="s">
        <v>19</v>
      </c>
      <c r="D28" s="15"/>
      <c r="E28" s="43" t="s">
        <v>20</v>
      </c>
      <c r="F28" s="44" t="s">
        <v>21</v>
      </c>
      <c r="G28" s="44" t="s">
        <v>22</v>
      </c>
      <c r="H28" s="44" t="s">
        <v>23</v>
      </c>
      <c r="I28" s="44" t="s">
        <v>37</v>
      </c>
      <c r="J28" s="44" t="s">
        <v>38</v>
      </c>
      <c r="K28" s="45" t="s">
        <v>39</v>
      </c>
    </row>
    <row r="29" spans="3:11" x14ac:dyDescent="0.3">
      <c r="C29" s="31" t="s">
        <v>24</v>
      </c>
      <c r="D29" s="27" t="s">
        <v>25</v>
      </c>
      <c r="E29" s="48">
        <v>200</v>
      </c>
      <c r="F29" s="48">
        <v>400</v>
      </c>
      <c r="G29" s="48">
        <v>550</v>
      </c>
      <c r="H29" s="48">
        <v>550</v>
      </c>
      <c r="I29" s="48">
        <v>550</v>
      </c>
      <c r="J29" s="48">
        <v>450</v>
      </c>
      <c r="K29" s="49">
        <v>450</v>
      </c>
    </row>
    <row r="30" spans="3:11" x14ac:dyDescent="0.3">
      <c r="C30" s="47" t="s">
        <v>26</v>
      </c>
      <c r="D30" s="21" t="s">
        <v>44</v>
      </c>
      <c r="E30" s="50">
        <v>60</v>
      </c>
      <c r="F30" s="50">
        <v>65</v>
      </c>
      <c r="G30" s="50">
        <v>70</v>
      </c>
      <c r="H30" s="50">
        <v>70</v>
      </c>
      <c r="I30" s="50">
        <v>70</v>
      </c>
      <c r="J30" s="50">
        <v>70</v>
      </c>
      <c r="K30" s="51">
        <v>70</v>
      </c>
    </row>
    <row r="31" spans="3:11" x14ac:dyDescent="0.3">
      <c r="C31" s="32"/>
      <c r="D31" s="27"/>
      <c r="E31" s="46"/>
      <c r="F31" s="46"/>
      <c r="G31" s="46"/>
      <c r="H31" s="46"/>
      <c r="I31" s="46"/>
      <c r="J31" s="46"/>
      <c r="K31" s="46"/>
    </row>
    <row r="32" spans="3:11" x14ac:dyDescent="0.3">
      <c r="C32" s="32"/>
      <c r="D32" s="27"/>
      <c r="E32" s="46"/>
      <c r="F32" s="46"/>
      <c r="G32" s="46"/>
      <c r="H32" s="46"/>
      <c r="I32" s="46"/>
      <c r="J32" s="46"/>
      <c r="K32" s="46"/>
    </row>
    <row r="33" spans="2:11" x14ac:dyDescent="0.3">
      <c r="C33" s="81" t="s">
        <v>112</v>
      </c>
      <c r="D33" s="82"/>
      <c r="E33" s="83">
        <v>25000</v>
      </c>
      <c r="F33" s="46"/>
      <c r="G33" s="46"/>
      <c r="H33" s="46"/>
      <c r="I33" s="46"/>
      <c r="J33" s="46"/>
      <c r="K33" s="46"/>
    </row>
    <row r="34" spans="2:11" x14ac:dyDescent="0.3">
      <c r="C34" s="89" t="s">
        <v>125</v>
      </c>
      <c r="D34" s="27"/>
      <c r="E34" s="90">
        <v>21000</v>
      </c>
      <c r="F34" s="46"/>
      <c r="G34" s="46"/>
      <c r="H34" s="46"/>
      <c r="I34" s="46"/>
      <c r="J34" s="46"/>
      <c r="K34" s="46"/>
    </row>
    <row r="35" spans="2:11" x14ac:dyDescent="0.3">
      <c r="C35" s="89" t="s">
        <v>109</v>
      </c>
      <c r="D35" s="27"/>
      <c r="E35" s="90">
        <v>30000</v>
      </c>
      <c r="F35" s="46"/>
      <c r="G35" s="46"/>
      <c r="H35" s="46"/>
      <c r="I35" s="46"/>
      <c r="J35" s="46"/>
      <c r="K35" s="46"/>
    </row>
    <row r="36" spans="2:11" x14ac:dyDescent="0.3">
      <c r="C36" s="84" t="s">
        <v>110</v>
      </c>
      <c r="D36" s="21"/>
      <c r="E36" s="85">
        <v>16000</v>
      </c>
      <c r="F36" s="46"/>
      <c r="G36" s="46"/>
      <c r="H36" s="46"/>
      <c r="I36" s="46"/>
      <c r="J36" s="46"/>
      <c r="K36" s="46"/>
    </row>
    <row r="37" spans="2:11" x14ac:dyDescent="0.3">
      <c r="C37" s="32"/>
      <c r="D37" s="27"/>
      <c r="E37" s="46"/>
      <c r="F37" s="46"/>
      <c r="G37" s="46"/>
      <c r="H37" s="46"/>
      <c r="I37" s="46"/>
      <c r="J37" s="46"/>
      <c r="K37" s="46"/>
    </row>
    <row r="38" spans="2:11" ht="15" thickBot="1" x14ac:dyDescent="0.35">
      <c r="C38" s="32"/>
      <c r="D38" s="27"/>
      <c r="E38" s="46"/>
      <c r="F38" s="46"/>
      <c r="G38" s="46"/>
      <c r="H38" s="46"/>
      <c r="I38" s="46"/>
      <c r="J38" s="46"/>
      <c r="K38" s="46"/>
    </row>
    <row r="39" spans="2:11" ht="15" thickBot="1" x14ac:dyDescent="0.35">
      <c r="B39" s="8">
        <v>0</v>
      </c>
      <c r="C39" s="1" t="s">
        <v>104</v>
      </c>
      <c r="D39" s="27"/>
      <c r="E39" s="79" t="s">
        <v>105</v>
      </c>
      <c r="F39" s="46"/>
      <c r="G39" s="46"/>
      <c r="H39" s="46"/>
      <c r="I39" s="46"/>
      <c r="J39" s="46"/>
      <c r="K39" s="46"/>
    </row>
    <row r="40" spans="2:11" x14ac:dyDescent="0.3">
      <c r="B40" s="8"/>
      <c r="C40" s="1"/>
      <c r="D40" s="27"/>
      <c r="E40" s="46"/>
      <c r="F40" s="46"/>
      <c r="G40" s="46"/>
      <c r="H40" s="46"/>
      <c r="I40" s="46"/>
      <c r="J40" s="46"/>
      <c r="K40" s="46"/>
    </row>
    <row r="42" spans="2:11" s="1" customFormat="1" x14ac:dyDescent="0.3">
      <c r="B42" s="8">
        <v>1</v>
      </c>
      <c r="C42" s="1" t="s">
        <v>19</v>
      </c>
    </row>
    <row r="44" spans="2:11" x14ac:dyDescent="0.3">
      <c r="C44" s="11"/>
      <c r="D44" s="11"/>
      <c r="E44" s="12" t="s">
        <v>20</v>
      </c>
      <c r="F44" s="13" t="s">
        <v>21</v>
      </c>
      <c r="G44" s="13" t="s">
        <v>22</v>
      </c>
      <c r="H44" s="13" t="s">
        <v>23</v>
      </c>
      <c r="I44" s="13" t="s">
        <v>37</v>
      </c>
      <c r="J44" s="13" t="s">
        <v>38</v>
      </c>
      <c r="K44" s="13" t="s">
        <v>39</v>
      </c>
    </row>
    <row r="45" spans="2:11" x14ac:dyDescent="0.3">
      <c r="C45" t="s">
        <v>24</v>
      </c>
      <c r="D45" s="9" t="s">
        <v>25</v>
      </c>
      <c r="E45" s="41">
        <f>+E29</f>
        <v>200</v>
      </c>
      <c r="F45" s="41">
        <f t="shared" ref="F45:K45" si="0">+F29</f>
        <v>400</v>
      </c>
      <c r="G45" s="41">
        <f t="shared" si="0"/>
        <v>550</v>
      </c>
      <c r="H45" s="41">
        <f t="shared" si="0"/>
        <v>550</v>
      </c>
      <c r="I45" s="41">
        <f t="shared" si="0"/>
        <v>550</v>
      </c>
      <c r="J45" s="41">
        <f t="shared" si="0"/>
        <v>450</v>
      </c>
      <c r="K45" s="41">
        <f t="shared" si="0"/>
        <v>450</v>
      </c>
    </row>
    <row r="46" spans="2:11" x14ac:dyDescent="0.3">
      <c r="C46" t="s">
        <v>26</v>
      </c>
      <c r="D46" s="9" t="s">
        <v>44</v>
      </c>
      <c r="E46" s="41">
        <f t="shared" ref="E46:K46" si="1">+E30</f>
        <v>60</v>
      </c>
      <c r="F46" s="41">
        <f t="shared" si="1"/>
        <v>65</v>
      </c>
      <c r="G46" s="41">
        <f t="shared" si="1"/>
        <v>70</v>
      </c>
      <c r="H46" s="41">
        <f t="shared" si="1"/>
        <v>70</v>
      </c>
      <c r="I46" s="41">
        <f t="shared" si="1"/>
        <v>70</v>
      </c>
      <c r="J46" s="41">
        <f t="shared" si="1"/>
        <v>70</v>
      </c>
      <c r="K46" s="41">
        <f t="shared" si="1"/>
        <v>70</v>
      </c>
    </row>
    <row r="47" spans="2:11" x14ac:dyDescent="0.3">
      <c r="C47" s="15" t="s">
        <v>19</v>
      </c>
      <c r="D47" s="19" t="s">
        <v>45</v>
      </c>
      <c r="E47" s="16">
        <f>+E46*E45</f>
        <v>12000</v>
      </c>
      <c r="F47" s="16">
        <f t="shared" ref="F47:K47" si="2">+F46*F45</f>
        <v>26000</v>
      </c>
      <c r="G47" s="16">
        <f t="shared" si="2"/>
        <v>38500</v>
      </c>
      <c r="H47" s="16">
        <f t="shared" si="2"/>
        <v>38500</v>
      </c>
      <c r="I47" s="16">
        <f t="shared" si="2"/>
        <v>38500</v>
      </c>
      <c r="J47" s="16">
        <f t="shared" si="2"/>
        <v>31500</v>
      </c>
      <c r="K47" s="16">
        <f t="shared" si="2"/>
        <v>31500</v>
      </c>
    </row>
    <row r="48" spans="2:11" x14ac:dyDescent="0.3">
      <c r="D48" s="9"/>
    </row>
    <row r="49" spans="2:11" x14ac:dyDescent="0.3">
      <c r="D49" s="9"/>
    </row>
    <row r="50" spans="2:11" s="1" customFormat="1" x14ac:dyDescent="0.3">
      <c r="B50" s="8">
        <v>2</v>
      </c>
      <c r="C50" s="1" t="s">
        <v>32</v>
      </c>
      <c r="D50" s="20"/>
    </row>
    <row r="51" spans="2:11" x14ac:dyDescent="0.3">
      <c r="D51" s="9"/>
    </row>
    <row r="52" spans="2:11" x14ac:dyDescent="0.3">
      <c r="C52" s="11"/>
      <c r="D52" s="21"/>
      <c r="E52" s="12" t="s">
        <v>20</v>
      </c>
      <c r="F52" s="13" t="s">
        <v>21</v>
      </c>
      <c r="G52" s="13" t="s">
        <v>22</v>
      </c>
      <c r="H52" s="13" t="s">
        <v>23</v>
      </c>
      <c r="I52" s="13" t="s">
        <v>37</v>
      </c>
      <c r="J52" s="13" t="s">
        <v>38</v>
      </c>
      <c r="K52" s="13" t="s">
        <v>39</v>
      </c>
    </row>
    <row r="53" spans="2:11" x14ac:dyDescent="0.3">
      <c r="C53" t="s">
        <v>24</v>
      </c>
      <c r="D53" s="9" t="s">
        <v>25</v>
      </c>
      <c r="E53" s="14">
        <f>+E45</f>
        <v>200</v>
      </c>
      <c r="F53" s="14">
        <f t="shared" ref="F53:K53" si="3">+F45</f>
        <v>400</v>
      </c>
      <c r="G53" s="14">
        <f t="shared" si="3"/>
        <v>550</v>
      </c>
      <c r="H53" s="14">
        <f t="shared" si="3"/>
        <v>550</v>
      </c>
      <c r="I53" s="14">
        <f t="shared" si="3"/>
        <v>550</v>
      </c>
      <c r="J53" s="14">
        <f t="shared" si="3"/>
        <v>450</v>
      </c>
      <c r="K53" s="14">
        <f t="shared" si="3"/>
        <v>450</v>
      </c>
    </row>
    <row r="54" spans="2:11" x14ac:dyDescent="0.3">
      <c r="C54" t="s">
        <v>40</v>
      </c>
      <c r="D54" s="9" t="s">
        <v>41</v>
      </c>
      <c r="E54" s="7">
        <f>+E29*$E$19</f>
        <v>100</v>
      </c>
      <c r="F54" s="7">
        <f t="shared" ref="F54:K54" si="4">+F29*$E$19</f>
        <v>200</v>
      </c>
      <c r="G54" s="7">
        <f t="shared" si="4"/>
        <v>275</v>
      </c>
      <c r="H54" s="7">
        <f t="shared" si="4"/>
        <v>275</v>
      </c>
      <c r="I54" s="7">
        <f t="shared" si="4"/>
        <v>275</v>
      </c>
      <c r="J54" s="7">
        <f t="shared" si="4"/>
        <v>225</v>
      </c>
      <c r="K54" s="7">
        <f t="shared" si="4"/>
        <v>225</v>
      </c>
    </row>
    <row r="55" spans="2:11" x14ac:dyDescent="0.3">
      <c r="C55" s="18" t="s">
        <v>49</v>
      </c>
      <c r="D55" s="22" t="s">
        <v>50</v>
      </c>
      <c r="E55" s="58">
        <f>+E29*$E$21</f>
        <v>200</v>
      </c>
      <c r="F55" s="58">
        <f t="shared" ref="F55:K55" si="5">+F29*$E$21</f>
        <v>400</v>
      </c>
      <c r="G55" s="58">
        <f t="shared" si="5"/>
        <v>550</v>
      </c>
      <c r="H55" s="58">
        <f t="shared" si="5"/>
        <v>550</v>
      </c>
      <c r="I55" s="58">
        <f t="shared" si="5"/>
        <v>550</v>
      </c>
      <c r="J55" s="58">
        <f t="shared" si="5"/>
        <v>450</v>
      </c>
      <c r="K55" s="58">
        <f t="shared" si="5"/>
        <v>450</v>
      </c>
    </row>
    <row r="56" spans="2:11" x14ac:dyDescent="0.3">
      <c r="C56" s="59" t="s">
        <v>33</v>
      </c>
      <c r="D56" s="60" t="s">
        <v>45</v>
      </c>
      <c r="E56" s="7">
        <f>+E54*$E$20</f>
        <v>2000</v>
      </c>
      <c r="F56" s="7">
        <f t="shared" ref="F56:K56" si="6">+F54*$E$20</f>
        <v>4000</v>
      </c>
      <c r="G56" s="7">
        <f t="shared" si="6"/>
        <v>5500</v>
      </c>
      <c r="H56" s="7">
        <f t="shared" si="6"/>
        <v>5500</v>
      </c>
      <c r="I56" s="7">
        <f t="shared" si="6"/>
        <v>5500</v>
      </c>
      <c r="J56" s="7">
        <f t="shared" si="6"/>
        <v>4500</v>
      </c>
      <c r="K56" s="7">
        <f t="shared" si="6"/>
        <v>4500</v>
      </c>
    </row>
    <row r="57" spans="2:11" x14ac:dyDescent="0.3">
      <c r="C57" s="59" t="s">
        <v>34</v>
      </c>
      <c r="D57" s="60" t="s">
        <v>45</v>
      </c>
      <c r="E57" s="7">
        <f>+E55*$E$22</f>
        <v>3600</v>
      </c>
      <c r="F57" s="7">
        <f t="shared" ref="F57:K57" si="7">+F55*$E$22</f>
        <v>7200</v>
      </c>
      <c r="G57" s="7">
        <f t="shared" si="7"/>
        <v>9900</v>
      </c>
      <c r="H57" s="7">
        <f t="shared" si="7"/>
        <v>9900</v>
      </c>
      <c r="I57" s="7">
        <f t="shared" si="7"/>
        <v>9900</v>
      </c>
      <c r="J57" s="7">
        <f t="shared" si="7"/>
        <v>8100</v>
      </c>
      <c r="K57" s="7">
        <f t="shared" si="7"/>
        <v>8100</v>
      </c>
    </row>
    <row r="58" spans="2:11" x14ac:dyDescent="0.3">
      <c r="C58" s="59" t="s">
        <v>35</v>
      </c>
      <c r="D58" s="60" t="s">
        <v>45</v>
      </c>
      <c r="E58" s="7">
        <f>+E29*$E$23</f>
        <v>4000</v>
      </c>
      <c r="F58" s="7">
        <f t="shared" ref="F58:J58" si="8">+F29*$E$23</f>
        <v>8000</v>
      </c>
      <c r="G58" s="7">
        <f t="shared" si="8"/>
        <v>11000</v>
      </c>
      <c r="H58" s="7">
        <f t="shared" si="8"/>
        <v>11000</v>
      </c>
      <c r="I58" s="7">
        <f t="shared" si="8"/>
        <v>11000</v>
      </c>
      <c r="J58" s="7">
        <f t="shared" si="8"/>
        <v>9000</v>
      </c>
      <c r="K58" s="7">
        <f>+K29*$E$23</f>
        <v>9000</v>
      </c>
    </row>
    <row r="59" spans="2:11" x14ac:dyDescent="0.3">
      <c r="C59" s="61" t="s">
        <v>51</v>
      </c>
      <c r="D59" s="62" t="s">
        <v>45</v>
      </c>
      <c r="E59" s="63">
        <f>+SUM(E56:E58)</f>
        <v>9600</v>
      </c>
      <c r="F59" s="63">
        <f t="shared" ref="F59:K59" si="9">+SUM(F56:F58)</f>
        <v>19200</v>
      </c>
      <c r="G59" s="63">
        <f t="shared" si="9"/>
        <v>26400</v>
      </c>
      <c r="H59" s="63">
        <f t="shared" si="9"/>
        <v>26400</v>
      </c>
      <c r="I59" s="63">
        <f t="shared" si="9"/>
        <v>26400</v>
      </c>
      <c r="J59" s="63">
        <f t="shared" si="9"/>
        <v>21600</v>
      </c>
      <c r="K59" s="63">
        <f t="shared" si="9"/>
        <v>21600</v>
      </c>
    </row>
    <row r="60" spans="2:11" x14ac:dyDescent="0.3">
      <c r="C60" s="60" t="s">
        <v>53</v>
      </c>
      <c r="D60" s="60" t="s">
        <v>48</v>
      </c>
      <c r="E60" s="64">
        <f t="shared" ref="E60:K60" si="10">+E59/E53</f>
        <v>48</v>
      </c>
      <c r="F60" s="64">
        <f t="shared" si="10"/>
        <v>48</v>
      </c>
      <c r="G60" s="64">
        <f t="shared" si="10"/>
        <v>48</v>
      </c>
      <c r="H60" s="64">
        <f t="shared" si="10"/>
        <v>48</v>
      </c>
      <c r="I60" s="64">
        <f t="shared" si="10"/>
        <v>48</v>
      </c>
      <c r="J60" s="64">
        <f t="shared" si="10"/>
        <v>48</v>
      </c>
      <c r="K60" s="64">
        <f t="shared" si="10"/>
        <v>48</v>
      </c>
    </row>
    <row r="61" spans="2:11" x14ac:dyDescent="0.3">
      <c r="C61" s="60"/>
      <c r="D61" s="60"/>
      <c r="E61" s="64"/>
      <c r="F61" s="64"/>
      <c r="G61" s="64"/>
      <c r="H61" s="64"/>
      <c r="I61" s="64"/>
      <c r="J61" s="64"/>
      <c r="K61" s="64"/>
    </row>
    <row r="63" spans="2:11" x14ac:dyDescent="0.3">
      <c r="B63" s="8">
        <v>3</v>
      </c>
      <c r="C63" s="1" t="s">
        <v>52</v>
      </c>
    </row>
    <row r="65" spans="2:11" x14ac:dyDescent="0.3">
      <c r="C65" s="21" t="s">
        <v>6</v>
      </c>
      <c r="D65" s="21"/>
      <c r="E65" s="12" t="s">
        <v>20</v>
      </c>
      <c r="F65" s="13" t="s">
        <v>21</v>
      </c>
      <c r="G65" s="13" t="s">
        <v>22</v>
      </c>
      <c r="H65" s="13" t="s">
        <v>23</v>
      </c>
      <c r="I65" s="13" t="s">
        <v>37</v>
      </c>
      <c r="J65" s="13" t="s">
        <v>38</v>
      </c>
      <c r="K65" s="13" t="s">
        <v>39</v>
      </c>
    </row>
    <row r="66" spans="2:11" x14ac:dyDescent="0.3">
      <c r="C66" t="s">
        <v>54</v>
      </c>
      <c r="D66" s="60" t="s">
        <v>55</v>
      </c>
      <c r="E66" s="7">
        <f>+E11/E60</f>
        <v>220</v>
      </c>
      <c r="F66" s="14">
        <f>+E67</f>
        <v>400</v>
      </c>
      <c r="G66" s="14">
        <f>+F67</f>
        <v>550</v>
      </c>
      <c r="H66" s="14">
        <f t="shared" ref="H66:K66" si="11">+G67</f>
        <v>550</v>
      </c>
      <c r="I66" s="14">
        <f t="shared" si="11"/>
        <v>550</v>
      </c>
      <c r="J66" s="14">
        <f>+I67</f>
        <v>450</v>
      </c>
      <c r="K66" s="14">
        <f t="shared" si="11"/>
        <v>450</v>
      </c>
    </row>
    <row r="67" spans="2:11" x14ac:dyDescent="0.3">
      <c r="C67" t="s">
        <v>56</v>
      </c>
      <c r="D67" s="60" t="s">
        <v>55</v>
      </c>
      <c r="E67" s="14">
        <f>+F29</f>
        <v>400</v>
      </c>
      <c r="F67" s="14">
        <f>+G29</f>
        <v>550</v>
      </c>
      <c r="G67" s="14">
        <f t="shared" ref="G67:J67" si="12">+H29</f>
        <v>550</v>
      </c>
      <c r="H67" s="14">
        <f t="shared" si="12"/>
        <v>550</v>
      </c>
      <c r="I67" s="14">
        <f>+J29</f>
        <v>450</v>
      </c>
      <c r="J67" s="14">
        <f t="shared" si="12"/>
        <v>450</v>
      </c>
      <c r="K67" s="7" t="s">
        <v>57</v>
      </c>
    </row>
    <row r="68" spans="2:11" x14ac:dyDescent="0.3">
      <c r="C68" s="18" t="s">
        <v>19</v>
      </c>
      <c r="D68" s="22" t="s">
        <v>55</v>
      </c>
      <c r="E68" s="71">
        <f>-E29</f>
        <v>-200</v>
      </c>
      <c r="F68" s="71">
        <f t="shared" ref="F68:K68" si="13">-F29</f>
        <v>-400</v>
      </c>
      <c r="G68" s="71">
        <f t="shared" si="13"/>
        <v>-550</v>
      </c>
      <c r="H68" s="71">
        <f t="shared" si="13"/>
        <v>-550</v>
      </c>
      <c r="I68" s="71">
        <f t="shared" si="13"/>
        <v>-550</v>
      </c>
      <c r="J68" s="71">
        <f t="shared" si="13"/>
        <v>-450</v>
      </c>
      <c r="K68" s="71">
        <f t="shared" si="13"/>
        <v>-450</v>
      </c>
    </row>
    <row r="69" spans="2:11" x14ac:dyDescent="0.3">
      <c r="C69" s="59" t="s">
        <v>58</v>
      </c>
      <c r="D69" s="60" t="s">
        <v>55</v>
      </c>
      <c r="E69" s="14">
        <f>+E67-(E66+E68)</f>
        <v>380</v>
      </c>
      <c r="F69" s="14">
        <f t="shared" ref="F69:J69" si="14">+F67-(F66+F68)</f>
        <v>550</v>
      </c>
      <c r="G69" s="14">
        <f t="shared" si="14"/>
        <v>550</v>
      </c>
      <c r="H69" s="14">
        <f t="shared" si="14"/>
        <v>550</v>
      </c>
      <c r="I69" s="14">
        <f t="shared" si="14"/>
        <v>450</v>
      </c>
      <c r="J69" s="14">
        <f t="shared" si="14"/>
        <v>450</v>
      </c>
    </row>
    <row r="70" spans="2:11" x14ac:dyDescent="0.3">
      <c r="E70" s="3"/>
    </row>
    <row r="71" spans="2:11" x14ac:dyDescent="0.3">
      <c r="C71" s="21" t="s">
        <v>5</v>
      </c>
      <c r="D71" s="21"/>
      <c r="E71" s="12" t="s">
        <v>20</v>
      </c>
      <c r="F71" s="13" t="s">
        <v>21</v>
      </c>
      <c r="G71" s="13" t="s">
        <v>22</v>
      </c>
      <c r="H71" s="13" t="s">
        <v>23</v>
      </c>
      <c r="I71" s="13" t="s">
        <v>37</v>
      </c>
      <c r="J71" s="13" t="s">
        <v>38</v>
      </c>
      <c r="K71" s="13" t="s">
        <v>39</v>
      </c>
    </row>
    <row r="72" spans="2:11" x14ac:dyDescent="0.3">
      <c r="C72" t="s">
        <v>59</v>
      </c>
      <c r="D72" s="60" t="s">
        <v>41</v>
      </c>
      <c r="E72" s="7">
        <f>+E10/E20</f>
        <v>250</v>
      </c>
      <c r="F72" s="14">
        <f>+E73</f>
        <v>550</v>
      </c>
      <c r="G72" s="14">
        <f>+F73</f>
        <v>550</v>
      </c>
      <c r="H72" s="14">
        <f t="shared" ref="H72:K72" si="15">+G73</f>
        <v>500</v>
      </c>
      <c r="I72" s="14">
        <f t="shared" si="15"/>
        <v>450</v>
      </c>
      <c r="J72" s="14">
        <f>+I73</f>
        <v>225</v>
      </c>
      <c r="K72" s="14">
        <f t="shared" si="15"/>
        <v>0</v>
      </c>
    </row>
    <row r="73" spans="2:11" x14ac:dyDescent="0.3">
      <c r="C73" t="s">
        <v>60</v>
      </c>
      <c r="D73" s="60" t="s">
        <v>41</v>
      </c>
      <c r="E73" s="7">
        <f>+(F69+G69)*$E$19</f>
        <v>550</v>
      </c>
      <c r="F73" s="7">
        <f>+(G69+H69)*$E$19</f>
        <v>550</v>
      </c>
      <c r="G73" s="7">
        <f t="shared" ref="G73:K73" si="16">+(H69+I69)*$E$19</f>
        <v>500</v>
      </c>
      <c r="H73" s="7">
        <f>+(I69+J69)*$E$19</f>
        <v>450</v>
      </c>
      <c r="I73" s="7">
        <f>+(J69+K69)*$E$19</f>
        <v>225</v>
      </c>
      <c r="J73" s="7">
        <f t="shared" si="16"/>
        <v>0</v>
      </c>
      <c r="K73" s="7">
        <f t="shared" si="16"/>
        <v>0</v>
      </c>
    </row>
    <row r="74" spans="2:11" x14ac:dyDescent="0.3">
      <c r="C74" s="18" t="s">
        <v>58</v>
      </c>
      <c r="D74" s="22" t="s">
        <v>41</v>
      </c>
      <c r="E74" s="71">
        <f>-E69*$E$19</f>
        <v>-190</v>
      </c>
      <c r="F74" s="71">
        <f t="shared" ref="F74:J74" si="17">-F69*$E$19</f>
        <v>-275</v>
      </c>
      <c r="G74" s="71">
        <f t="shared" si="17"/>
        <v>-275</v>
      </c>
      <c r="H74" s="71">
        <f t="shared" si="17"/>
        <v>-275</v>
      </c>
      <c r="I74" s="71">
        <f t="shared" si="17"/>
        <v>-225</v>
      </c>
      <c r="J74" s="71">
        <f t="shared" si="17"/>
        <v>-225</v>
      </c>
      <c r="K74" s="71"/>
    </row>
    <row r="75" spans="2:11" x14ac:dyDescent="0.3">
      <c r="C75" s="59" t="s">
        <v>61</v>
      </c>
      <c r="D75" s="60" t="s">
        <v>41</v>
      </c>
      <c r="E75" s="14">
        <f>+E73-(E72+E74)</f>
        <v>490</v>
      </c>
      <c r="F75" s="14">
        <f t="shared" ref="F75:J75" si="18">+F73-(F72+F74)</f>
        <v>275</v>
      </c>
      <c r="G75" s="14">
        <f t="shared" si="18"/>
        <v>225</v>
      </c>
      <c r="H75" s="14">
        <f t="shared" si="18"/>
        <v>225</v>
      </c>
      <c r="I75" s="14">
        <f t="shared" si="18"/>
        <v>0</v>
      </c>
      <c r="J75" s="14">
        <f t="shared" si="18"/>
        <v>0</v>
      </c>
    </row>
    <row r="78" spans="2:11" x14ac:dyDescent="0.3">
      <c r="B78" s="8">
        <v>4</v>
      </c>
      <c r="C78" s="1" t="s">
        <v>62</v>
      </c>
    </row>
    <row r="80" spans="2:11" x14ac:dyDescent="0.3">
      <c r="C80" s="21" t="s">
        <v>63</v>
      </c>
      <c r="D80" s="21"/>
      <c r="E80" s="12" t="s">
        <v>20</v>
      </c>
      <c r="F80" s="13" t="s">
        <v>21</v>
      </c>
      <c r="G80" s="13" t="s">
        <v>22</v>
      </c>
      <c r="H80" s="13" t="s">
        <v>23</v>
      </c>
      <c r="I80" s="13" t="s">
        <v>37</v>
      </c>
      <c r="J80" s="13" t="s">
        <v>38</v>
      </c>
      <c r="K80" s="13" t="s">
        <v>39</v>
      </c>
    </row>
    <row r="81" spans="3:11" x14ac:dyDescent="0.3">
      <c r="C81" t="s">
        <v>64</v>
      </c>
      <c r="D81" s="60" t="s">
        <v>45</v>
      </c>
      <c r="E81" s="14">
        <f>+E9</f>
        <v>32000</v>
      </c>
      <c r="F81" s="14">
        <f>+E84</f>
        <v>12000</v>
      </c>
      <c r="G81" s="14">
        <f>+F84</f>
        <v>26000</v>
      </c>
      <c r="H81" s="14">
        <f t="shared" ref="H81:K81" si="19">+G84</f>
        <v>38500</v>
      </c>
      <c r="I81" s="14">
        <f t="shared" si="19"/>
        <v>38500</v>
      </c>
      <c r="J81" s="14">
        <f>+I84</f>
        <v>38500</v>
      </c>
      <c r="K81" s="14">
        <f t="shared" si="19"/>
        <v>31500</v>
      </c>
    </row>
    <row r="82" spans="3:11" x14ac:dyDescent="0.3">
      <c r="C82" s="1" t="s">
        <v>63</v>
      </c>
      <c r="D82" s="65" t="s">
        <v>45</v>
      </c>
      <c r="E82" s="66">
        <f>-E81</f>
        <v>-32000</v>
      </c>
      <c r="F82" s="66">
        <f t="shared" ref="F82:K82" si="20">-F81</f>
        <v>-12000</v>
      </c>
      <c r="G82" s="66">
        <f t="shared" si="20"/>
        <v>-26000</v>
      </c>
      <c r="H82" s="66">
        <f t="shared" si="20"/>
        <v>-38500</v>
      </c>
      <c r="I82" s="66">
        <f t="shared" si="20"/>
        <v>-38500</v>
      </c>
      <c r="J82" s="66">
        <f t="shared" si="20"/>
        <v>-38500</v>
      </c>
      <c r="K82" s="66">
        <f t="shared" si="20"/>
        <v>-31500</v>
      </c>
    </row>
    <row r="83" spans="3:11" x14ac:dyDescent="0.3">
      <c r="C83" t="s">
        <v>19</v>
      </c>
      <c r="D83" s="60" t="s">
        <v>45</v>
      </c>
      <c r="E83" s="14">
        <f>+E47</f>
        <v>12000</v>
      </c>
      <c r="F83" s="14">
        <f>+F47</f>
        <v>26000</v>
      </c>
      <c r="G83" s="14">
        <f t="shared" ref="G83:K83" si="21">+G47</f>
        <v>38500</v>
      </c>
      <c r="H83" s="14">
        <f t="shared" si="21"/>
        <v>38500</v>
      </c>
      <c r="I83" s="14">
        <f t="shared" si="21"/>
        <v>38500</v>
      </c>
      <c r="J83" s="14">
        <f t="shared" si="21"/>
        <v>31500</v>
      </c>
      <c r="K83" s="14">
        <f t="shared" si="21"/>
        <v>31500</v>
      </c>
    </row>
    <row r="84" spans="3:11" x14ac:dyDescent="0.3">
      <c r="C84" t="s">
        <v>65</v>
      </c>
      <c r="D84" s="60" t="s">
        <v>45</v>
      </c>
      <c r="E84" s="14">
        <f>+E81+E82+E83</f>
        <v>12000</v>
      </c>
      <c r="F84" s="14">
        <f t="shared" ref="F84:K84" si="22">+F81+F82+F83</f>
        <v>26000</v>
      </c>
      <c r="G84" s="14">
        <f t="shared" si="22"/>
        <v>38500</v>
      </c>
      <c r="H84" s="14">
        <f t="shared" si="22"/>
        <v>38500</v>
      </c>
      <c r="I84" s="14">
        <f t="shared" si="22"/>
        <v>38500</v>
      </c>
      <c r="J84" s="14">
        <f t="shared" si="22"/>
        <v>31500</v>
      </c>
      <c r="K84" s="14">
        <f t="shared" si="22"/>
        <v>31500</v>
      </c>
    </row>
    <row r="86" spans="3:11" x14ac:dyDescent="0.3">
      <c r="C86" s="21" t="s">
        <v>67</v>
      </c>
      <c r="D86" s="21"/>
      <c r="E86" s="12" t="s">
        <v>20</v>
      </c>
      <c r="F86" s="13" t="s">
        <v>21</v>
      </c>
      <c r="G86" s="13" t="s">
        <v>22</v>
      </c>
      <c r="H86" s="13" t="s">
        <v>23</v>
      </c>
      <c r="I86" s="13" t="s">
        <v>37</v>
      </c>
      <c r="J86" s="13" t="s">
        <v>38</v>
      </c>
      <c r="K86" s="13" t="s">
        <v>39</v>
      </c>
    </row>
    <row r="87" spans="3:11" x14ac:dyDescent="0.3">
      <c r="C87" t="s">
        <v>68</v>
      </c>
      <c r="D87" s="60" t="s">
        <v>45</v>
      </c>
      <c r="E87" s="14">
        <f>+I7</f>
        <v>7000</v>
      </c>
      <c r="F87" s="14">
        <f>+E90</f>
        <v>9800</v>
      </c>
      <c r="G87" s="14">
        <f>+F90</f>
        <v>5500</v>
      </c>
      <c r="H87" s="14">
        <f t="shared" ref="H87:K87" si="23">+G90</f>
        <v>4500</v>
      </c>
      <c r="I87" s="14">
        <f t="shared" si="23"/>
        <v>4500</v>
      </c>
      <c r="J87" s="14">
        <f>+I90</f>
        <v>0</v>
      </c>
      <c r="K87" s="14">
        <f t="shared" si="23"/>
        <v>0</v>
      </c>
    </row>
    <row r="88" spans="3:11" x14ac:dyDescent="0.3">
      <c r="C88" s="1" t="s">
        <v>67</v>
      </c>
      <c r="D88" s="65" t="s">
        <v>45</v>
      </c>
      <c r="E88" s="66">
        <f>-E87</f>
        <v>-7000</v>
      </c>
      <c r="F88" s="66">
        <f t="shared" ref="F88:K88" si="24">-F87</f>
        <v>-9800</v>
      </c>
      <c r="G88" s="66">
        <f t="shared" si="24"/>
        <v>-5500</v>
      </c>
      <c r="H88" s="66">
        <f t="shared" si="24"/>
        <v>-4500</v>
      </c>
      <c r="I88" s="66">
        <f t="shared" si="24"/>
        <v>-4500</v>
      </c>
      <c r="J88" s="66">
        <f t="shared" si="24"/>
        <v>0</v>
      </c>
      <c r="K88" s="66">
        <f t="shared" si="24"/>
        <v>0</v>
      </c>
    </row>
    <row r="89" spans="3:11" x14ac:dyDescent="0.3">
      <c r="C89" t="s">
        <v>61</v>
      </c>
      <c r="D89" s="60" t="s">
        <v>45</v>
      </c>
      <c r="E89" s="14">
        <f>+E75*$E$20</f>
        <v>9800</v>
      </c>
      <c r="F89" s="14">
        <f>+F75*$E$20</f>
        <v>5500</v>
      </c>
      <c r="G89" s="14">
        <f t="shared" ref="G89:K89" si="25">+G75*$E$20</f>
        <v>4500</v>
      </c>
      <c r="H89" s="14">
        <f t="shared" si="25"/>
        <v>4500</v>
      </c>
      <c r="I89" s="14">
        <f t="shared" si="25"/>
        <v>0</v>
      </c>
      <c r="J89" s="14">
        <f t="shared" si="25"/>
        <v>0</v>
      </c>
      <c r="K89" s="14">
        <f t="shared" si="25"/>
        <v>0</v>
      </c>
    </row>
    <row r="90" spans="3:11" x14ac:dyDescent="0.3">
      <c r="C90" t="s">
        <v>69</v>
      </c>
      <c r="D90" s="60" t="s">
        <v>45</v>
      </c>
      <c r="E90" s="14">
        <f>+E87+E88+E89</f>
        <v>9800</v>
      </c>
      <c r="F90" s="14">
        <f t="shared" ref="F90:K90" si="26">+F87+F88+F89</f>
        <v>5500</v>
      </c>
      <c r="G90" s="14">
        <f t="shared" si="26"/>
        <v>4500</v>
      </c>
      <c r="H90" s="14">
        <f t="shared" si="26"/>
        <v>4500</v>
      </c>
      <c r="I90" s="14">
        <f t="shared" si="26"/>
        <v>0</v>
      </c>
      <c r="J90" s="14">
        <f t="shared" si="26"/>
        <v>0</v>
      </c>
      <c r="K90" s="14">
        <f t="shared" si="26"/>
        <v>0</v>
      </c>
    </row>
    <row r="92" spans="3:11" x14ac:dyDescent="0.3">
      <c r="C92" s="21" t="s">
        <v>70</v>
      </c>
      <c r="D92" s="21"/>
      <c r="E92" s="12" t="s">
        <v>20</v>
      </c>
      <c r="F92" s="13" t="s">
        <v>21</v>
      </c>
      <c r="G92" s="13" t="s">
        <v>22</v>
      </c>
      <c r="H92" s="13" t="s">
        <v>23</v>
      </c>
      <c r="I92" s="13" t="s">
        <v>37</v>
      </c>
      <c r="J92" s="13" t="s">
        <v>38</v>
      </c>
      <c r="K92" s="13" t="s">
        <v>39</v>
      </c>
    </row>
    <row r="93" spans="3:11" x14ac:dyDescent="0.3">
      <c r="C93" t="s">
        <v>68</v>
      </c>
      <c r="D93" s="60" t="s">
        <v>45</v>
      </c>
      <c r="E93" s="14">
        <f>+I8</f>
        <v>4500</v>
      </c>
      <c r="F93" s="14">
        <f>+E96</f>
        <v>7600</v>
      </c>
      <c r="G93" s="14">
        <f>+F96</f>
        <v>11000</v>
      </c>
      <c r="H93" s="14">
        <f t="shared" ref="H93:K93" si="27">+G96</f>
        <v>11000</v>
      </c>
      <c r="I93" s="14">
        <f t="shared" si="27"/>
        <v>11000</v>
      </c>
      <c r="J93" s="14">
        <f>+I96</f>
        <v>9000</v>
      </c>
      <c r="K93" s="14">
        <f t="shared" si="27"/>
        <v>9000</v>
      </c>
    </row>
    <row r="94" spans="3:11" x14ac:dyDescent="0.3">
      <c r="C94" s="1" t="s">
        <v>71</v>
      </c>
      <c r="D94" s="65" t="s">
        <v>45</v>
      </c>
      <c r="E94" s="66">
        <f>-E93</f>
        <v>-4500</v>
      </c>
      <c r="F94" s="66">
        <f t="shared" ref="F94:K94" si="28">-F93</f>
        <v>-7600</v>
      </c>
      <c r="G94" s="66">
        <f t="shared" si="28"/>
        <v>-11000</v>
      </c>
      <c r="H94" s="66">
        <f t="shared" si="28"/>
        <v>-11000</v>
      </c>
      <c r="I94" s="66">
        <f t="shared" si="28"/>
        <v>-11000</v>
      </c>
      <c r="J94" s="66">
        <f t="shared" si="28"/>
        <v>-9000</v>
      </c>
      <c r="K94" s="66">
        <f t="shared" si="28"/>
        <v>-9000</v>
      </c>
    </row>
    <row r="95" spans="3:11" x14ac:dyDescent="0.3">
      <c r="C95" t="s">
        <v>61</v>
      </c>
      <c r="D95" s="60" t="s">
        <v>45</v>
      </c>
      <c r="E95" s="14">
        <f>+E69*$E$23</f>
        <v>7600</v>
      </c>
      <c r="F95" s="14">
        <f>+F69*$E$23</f>
        <v>11000</v>
      </c>
      <c r="G95" s="14">
        <f t="shared" ref="G95:K95" si="29">+G69*$E$23</f>
        <v>11000</v>
      </c>
      <c r="H95" s="14">
        <f t="shared" si="29"/>
        <v>11000</v>
      </c>
      <c r="I95" s="14">
        <f t="shared" si="29"/>
        <v>9000</v>
      </c>
      <c r="J95" s="14">
        <f t="shared" si="29"/>
        <v>9000</v>
      </c>
      <c r="K95" s="14">
        <f t="shared" si="29"/>
        <v>0</v>
      </c>
    </row>
    <row r="96" spans="3:11" x14ac:dyDescent="0.3">
      <c r="C96" t="s">
        <v>69</v>
      </c>
      <c r="D96" s="60" t="s">
        <v>45</v>
      </c>
      <c r="E96" s="14">
        <f>+E93+E94+E95</f>
        <v>7600</v>
      </c>
      <c r="F96" s="14">
        <f t="shared" ref="F96:K96" si="30">+F93+F94+F95</f>
        <v>11000</v>
      </c>
      <c r="G96" s="14">
        <f t="shared" si="30"/>
        <v>11000</v>
      </c>
      <c r="H96" s="14">
        <f t="shared" si="30"/>
        <v>11000</v>
      </c>
      <c r="I96" s="14">
        <f t="shared" si="30"/>
        <v>9000</v>
      </c>
      <c r="J96" s="14">
        <f t="shared" si="30"/>
        <v>9000</v>
      </c>
      <c r="K96" s="14">
        <f t="shared" si="30"/>
        <v>0</v>
      </c>
    </row>
    <row r="98" spans="2:11" x14ac:dyDescent="0.3">
      <c r="C98" s="21" t="s">
        <v>130</v>
      </c>
      <c r="D98" s="21"/>
      <c r="E98" s="12" t="s">
        <v>20</v>
      </c>
      <c r="F98" s="13" t="s">
        <v>21</v>
      </c>
      <c r="G98" s="13" t="s">
        <v>22</v>
      </c>
      <c r="H98" s="13" t="s">
        <v>23</v>
      </c>
      <c r="I98" s="13" t="s">
        <v>37</v>
      </c>
      <c r="J98" s="13" t="s">
        <v>38</v>
      </c>
      <c r="K98" s="13" t="s">
        <v>39</v>
      </c>
    </row>
    <row r="99" spans="2:11" x14ac:dyDescent="0.3">
      <c r="C99" s="1" t="s">
        <v>71</v>
      </c>
      <c r="D99" s="65" t="s">
        <v>45</v>
      </c>
      <c r="E99" s="66">
        <f>-E69*$E$21*$E$22</f>
        <v>-6840</v>
      </c>
      <c r="F99" s="66">
        <f t="shared" ref="F99:J99" si="31">-F69*$E$21*$E$22</f>
        <v>-9900</v>
      </c>
      <c r="G99" s="66">
        <f t="shared" si="31"/>
        <v>-9900</v>
      </c>
      <c r="H99" s="66">
        <f t="shared" si="31"/>
        <v>-9900</v>
      </c>
      <c r="I99" s="66">
        <f t="shared" si="31"/>
        <v>-8100</v>
      </c>
      <c r="J99" s="66">
        <f t="shared" si="31"/>
        <v>-8100</v>
      </c>
      <c r="K99" s="66"/>
    </row>
    <row r="101" spans="2:11" x14ac:dyDescent="0.3">
      <c r="B101" s="8">
        <v>5</v>
      </c>
      <c r="C101" s="1" t="s">
        <v>79</v>
      </c>
    </row>
    <row r="102" spans="2:11" x14ac:dyDescent="0.3">
      <c r="B102" s="8"/>
      <c r="C102" s="1"/>
    </row>
    <row r="103" spans="2:11" x14ac:dyDescent="0.3">
      <c r="B103" s="8"/>
      <c r="C103" s="21" t="s">
        <v>80</v>
      </c>
      <c r="D103" s="21"/>
      <c r="E103" s="12" t="s">
        <v>20</v>
      </c>
      <c r="F103" s="13" t="s">
        <v>21</v>
      </c>
      <c r="G103" s="13" t="s">
        <v>22</v>
      </c>
      <c r="H103" s="13" t="s">
        <v>23</v>
      </c>
      <c r="I103" s="13" t="s">
        <v>37</v>
      </c>
      <c r="J103" s="13" t="s">
        <v>38</v>
      </c>
      <c r="K103" s="13" t="s">
        <v>39</v>
      </c>
    </row>
    <row r="104" spans="2:11" x14ac:dyDescent="0.3">
      <c r="B104" s="8"/>
      <c r="C104" t="s">
        <v>73</v>
      </c>
      <c r="D104" s="60" t="s">
        <v>45</v>
      </c>
      <c r="E104" s="14">
        <f>+E8</f>
        <v>15000</v>
      </c>
      <c r="F104" s="14">
        <f>+E108</f>
        <v>0</v>
      </c>
      <c r="G104" s="14">
        <f>+F108</f>
        <v>0</v>
      </c>
      <c r="H104" s="14">
        <f t="shared" ref="H104:K104" si="32">+G108</f>
        <v>0</v>
      </c>
      <c r="I104" s="14">
        <f t="shared" si="32"/>
        <v>0</v>
      </c>
      <c r="J104" s="14">
        <f>+I108</f>
        <v>0</v>
      </c>
      <c r="K104" s="14">
        <f t="shared" si="32"/>
        <v>0</v>
      </c>
    </row>
    <row r="105" spans="2:11" x14ac:dyDescent="0.3">
      <c r="B105" s="8"/>
      <c r="C105" t="s">
        <v>81</v>
      </c>
      <c r="D105" s="60" t="s">
        <v>45</v>
      </c>
      <c r="E105" s="14">
        <f>+E104*$I$20</f>
        <v>1200</v>
      </c>
      <c r="F105" s="14">
        <f t="shared" ref="F105:K105" si="33">+F104*$I$20</f>
        <v>0</v>
      </c>
      <c r="G105" s="14">
        <f t="shared" si="33"/>
        <v>0</v>
      </c>
      <c r="H105" s="14">
        <f t="shared" si="33"/>
        <v>0</v>
      </c>
      <c r="I105" s="14">
        <f t="shared" si="33"/>
        <v>0</v>
      </c>
      <c r="J105" s="14">
        <f t="shared" si="33"/>
        <v>0</v>
      </c>
      <c r="K105" s="14">
        <f t="shared" si="33"/>
        <v>0</v>
      </c>
    </row>
    <row r="106" spans="2:11" x14ac:dyDescent="0.3">
      <c r="B106" s="8"/>
      <c r="C106" t="s">
        <v>82</v>
      </c>
      <c r="D106" s="60" t="s">
        <v>45</v>
      </c>
      <c r="E106" s="14">
        <f>-E105-E104</f>
        <v>-16200</v>
      </c>
      <c r="F106" s="14">
        <f t="shared" ref="F106:K106" si="34">-F105-F104</f>
        <v>0</v>
      </c>
      <c r="G106" s="14">
        <f t="shared" si="34"/>
        <v>0</v>
      </c>
      <c r="H106" s="14">
        <f t="shared" si="34"/>
        <v>0</v>
      </c>
      <c r="I106" s="14">
        <f t="shared" si="34"/>
        <v>0</v>
      </c>
      <c r="J106" s="14">
        <f t="shared" si="34"/>
        <v>0</v>
      </c>
      <c r="K106" s="14">
        <f t="shared" si="34"/>
        <v>0</v>
      </c>
    </row>
    <row r="107" spans="2:11" x14ac:dyDescent="0.3">
      <c r="B107" s="8"/>
      <c r="C107" s="75" t="s">
        <v>83</v>
      </c>
      <c r="D107" s="60" t="s">
        <v>45</v>
      </c>
      <c r="E107" s="76">
        <f>-E176</f>
        <v>0</v>
      </c>
      <c r="F107" s="76">
        <f t="shared" ref="F107:K107" si="35">-F176</f>
        <v>0</v>
      </c>
      <c r="G107" s="76">
        <f t="shared" si="35"/>
        <v>0</v>
      </c>
      <c r="H107" s="76">
        <f t="shared" si="35"/>
        <v>0</v>
      </c>
      <c r="I107" s="76">
        <f t="shared" si="35"/>
        <v>0</v>
      </c>
      <c r="J107" s="76">
        <f t="shared" si="35"/>
        <v>0</v>
      </c>
      <c r="K107" s="76">
        <f t="shared" si="35"/>
        <v>0</v>
      </c>
    </row>
    <row r="108" spans="2:11" x14ac:dyDescent="0.3">
      <c r="B108" s="8"/>
      <c r="C108" t="s">
        <v>84</v>
      </c>
      <c r="D108" s="60" t="s">
        <v>45</v>
      </c>
      <c r="E108" s="14">
        <f>+E104+E105+E106+E107</f>
        <v>0</v>
      </c>
      <c r="F108" s="14">
        <f t="shared" ref="F108:K108" si="36">+F104+F105+F106+F107</f>
        <v>0</v>
      </c>
      <c r="G108" s="14">
        <f t="shared" si="36"/>
        <v>0</v>
      </c>
      <c r="H108" s="14">
        <f t="shared" si="36"/>
        <v>0</v>
      </c>
      <c r="I108" s="14">
        <f t="shared" si="36"/>
        <v>0</v>
      </c>
      <c r="J108" s="14">
        <f t="shared" si="36"/>
        <v>0</v>
      </c>
      <c r="K108" s="14">
        <f t="shared" si="36"/>
        <v>0</v>
      </c>
    </row>
    <row r="109" spans="2:11" x14ac:dyDescent="0.3">
      <c r="B109" s="8"/>
      <c r="C109" s="1"/>
    </row>
    <row r="110" spans="2:11" x14ac:dyDescent="0.3">
      <c r="B110" s="8"/>
      <c r="C110" s="21" t="s">
        <v>74</v>
      </c>
      <c r="D110" s="21"/>
      <c r="E110" s="12" t="s">
        <v>20</v>
      </c>
      <c r="F110" s="13" t="s">
        <v>21</v>
      </c>
      <c r="G110" s="13" t="s">
        <v>22</v>
      </c>
      <c r="H110" s="13" t="s">
        <v>23</v>
      </c>
      <c r="I110" s="13" t="s">
        <v>37</v>
      </c>
      <c r="J110" s="13" t="s">
        <v>38</v>
      </c>
      <c r="K110" s="13" t="s">
        <v>39</v>
      </c>
    </row>
    <row r="111" spans="2:11" x14ac:dyDescent="0.3">
      <c r="B111" s="8"/>
      <c r="C111" t="s">
        <v>73</v>
      </c>
      <c r="D111" s="60" t="s">
        <v>45</v>
      </c>
      <c r="E111" s="14">
        <v>0</v>
      </c>
      <c r="F111" s="14">
        <f>+E115</f>
        <v>0</v>
      </c>
      <c r="G111" s="14">
        <f>+F115</f>
        <v>11000</v>
      </c>
      <c r="H111" s="14">
        <f t="shared" ref="H111:K111" si="37">+G115</f>
        <v>0</v>
      </c>
      <c r="I111" s="14">
        <f t="shared" si="37"/>
        <v>0</v>
      </c>
      <c r="J111" s="14">
        <f>+I115</f>
        <v>0</v>
      </c>
      <c r="K111" s="14">
        <f t="shared" si="37"/>
        <v>0</v>
      </c>
    </row>
    <row r="112" spans="2:11" x14ac:dyDescent="0.3">
      <c r="B112" s="8"/>
      <c r="C112" t="s">
        <v>81</v>
      </c>
      <c r="D112" s="60" t="s">
        <v>45</v>
      </c>
      <c r="E112" s="14">
        <f>+E111*$I$21</f>
        <v>0</v>
      </c>
      <c r="F112" s="14">
        <f t="shared" ref="F112:K112" si="38">+F111*$I$21</f>
        <v>0</v>
      </c>
      <c r="G112" s="14">
        <f t="shared" si="38"/>
        <v>1320</v>
      </c>
      <c r="H112" s="14">
        <f t="shared" si="38"/>
        <v>0</v>
      </c>
      <c r="I112" s="14">
        <f t="shared" si="38"/>
        <v>0</v>
      </c>
      <c r="J112" s="14">
        <f t="shared" si="38"/>
        <v>0</v>
      </c>
      <c r="K112" s="14">
        <f t="shared" si="38"/>
        <v>0</v>
      </c>
    </row>
    <row r="113" spans="2:11" x14ac:dyDescent="0.3">
      <c r="B113" s="8"/>
      <c r="C113" t="s">
        <v>85</v>
      </c>
      <c r="D113" s="60" t="s">
        <v>45</v>
      </c>
      <c r="E113" s="14">
        <f>-E112-E111</f>
        <v>0</v>
      </c>
      <c r="F113" s="14">
        <f t="shared" ref="F113:K113" si="39">-F112-F111</f>
        <v>0</v>
      </c>
      <c r="G113" s="14">
        <f t="shared" si="39"/>
        <v>-12320</v>
      </c>
      <c r="H113" s="14">
        <f t="shared" si="39"/>
        <v>0</v>
      </c>
      <c r="I113" s="14">
        <f t="shared" si="39"/>
        <v>0</v>
      </c>
      <c r="J113" s="14">
        <f t="shared" si="39"/>
        <v>0</v>
      </c>
      <c r="K113" s="14">
        <f t="shared" si="39"/>
        <v>0</v>
      </c>
    </row>
    <row r="114" spans="2:11" x14ac:dyDescent="0.3">
      <c r="B114" s="8"/>
      <c r="C114" s="75" t="s">
        <v>86</v>
      </c>
      <c r="D114" s="60" t="s">
        <v>45</v>
      </c>
      <c r="E114" s="76">
        <f>+E171</f>
        <v>0</v>
      </c>
      <c r="F114" s="76">
        <f t="shared" ref="F114:K114" si="40">+F171</f>
        <v>11000</v>
      </c>
      <c r="G114" s="76">
        <f t="shared" si="40"/>
        <v>0</v>
      </c>
      <c r="H114" s="76">
        <f t="shared" si="40"/>
        <v>0</v>
      </c>
      <c r="I114" s="76">
        <f t="shared" si="40"/>
        <v>0</v>
      </c>
      <c r="J114" s="76">
        <f t="shared" si="40"/>
        <v>0</v>
      </c>
      <c r="K114" s="76">
        <f t="shared" si="40"/>
        <v>0</v>
      </c>
    </row>
    <row r="115" spans="2:11" x14ac:dyDescent="0.3">
      <c r="B115" s="8"/>
      <c r="C115" t="s">
        <v>84</v>
      </c>
      <c r="D115" s="60" t="s">
        <v>45</v>
      </c>
      <c r="E115" s="14">
        <f>+E111+E112+E113+E114</f>
        <v>0</v>
      </c>
      <c r="F115" s="14">
        <f t="shared" ref="F115" si="41">+F111+F112+F113+F114</f>
        <v>11000</v>
      </c>
      <c r="G115" s="14">
        <f t="shared" ref="G115" si="42">+G111+G112+G113+G114</f>
        <v>0</v>
      </c>
      <c r="H115" s="14">
        <f t="shared" ref="H115" si="43">+H111+H112+H113+H114</f>
        <v>0</v>
      </c>
      <c r="I115" s="14">
        <f t="shared" ref="I115" si="44">+I111+I112+I113+I114</f>
        <v>0</v>
      </c>
      <c r="J115" s="14">
        <f t="shared" ref="J115" si="45">+J111+J112+J113+J114</f>
        <v>0</v>
      </c>
      <c r="K115" s="14">
        <f t="shared" ref="K115" si="46">+K111+K112+K113+K114</f>
        <v>0</v>
      </c>
    </row>
    <row r="116" spans="2:11" x14ac:dyDescent="0.3">
      <c r="B116" s="8"/>
      <c r="C116" s="1"/>
    </row>
    <row r="117" spans="2:11" x14ac:dyDescent="0.3">
      <c r="B117" s="8"/>
      <c r="C117" s="1"/>
    </row>
    <row r="118" spans="2:11" x14ac:dyDescent="0.3">
      <c r="B118" s="8">
        <v>6</v>
      </c>
      <c r="C118" s="1" t="s">
        <v>99</v>
      </c>
    </row>
    <row r="119" spans="2:11" x14ac:dyDescent="0.3">
      <c r="B119" s="8"/>
      <c r="C119" s="99" t="s">
        <v>118</v>
      </c>
      <c r="D119" s="100"/>
      <c r="E119" s="101">
        <v>25</v>
      </c>
      <c r="F119" s="101">
        <v>26</v>
      </c>
      <c r="G119" s="101">
        <v>27</v>
      </c>
      <c r="H119" s="101">
        <v>28</v>
      </c>
      <c r="I119" s="101">
        <v>29</v>
      </c>
      <c r="J119" s="101">
        <v>30</v>
      </c>
      <c r="K119" s="101">
        <v>31</v>
      </c>
    </row>
    <row r="120" spans="2:11" x14ac:dyDescent="0.3">
      <c r="B120" s="8"/>
      <c r="C120" s="21" t="s">
        <v>99</v>
      </c>
      <c r="D120" s="21"/>
      <c r="E120" s="12" t="s">
        <v>20</v>
      </c>
      <c r="F120" s="13" t="s">
        <v>21</v>
      </c>
      <c r="G120" s="13" t="s">
        <v>22</v>
      </c>
      <c r="H120" s="13" t="s">
        <v>23</v>
      </c>
      <c r="I120" s="13" t="s">
        <v>37</v>
      </c>
      <c r="J120" s="13" t="s">
        <v>38</v>
      </c>
      <c r="K120" s="13" t="s">
        <v>39</v>
      </c>
    </row>
    <row r="121" spans="2:11" x14ac:dyDescent="0.3">
      <c r="B121" s="8"/>
      <c r="C121" s="27" t="s">
        <v>108</v>
      </c>
      <c r="D121" s="27"/>
      <c r="E121" s="7">
        <f>+$E$12/$I$25/12</f>
        <v>500</v>
      </c>
      <c r="F121" s="7">
        <f>+$E$12/$I$25/12</f>
        <v>500</v>
      </c>
      <c r="G121" s="7">
        <f>+IF($E$39="SI",0,+$E$12/$I$25/12)</f>
        <v>0</v>
      </c>
      <c r="H121" s="7">
        <f>+IF($E$39="SI",0,+$E$12/$I$25/12)</f>
        <v>0</v>
      </c>
      <c r="I121" s="7">
        <f>+IF($E$39="SI",0,+$E$12/$I$25/12)</f>
        <v>0</v>
      </c>
      <c r="J121" s="7">
        <f>+IF($E$39="SI",0,+$E$12/$I$25/12)</f>
        <v>0</v>
      </c>
      <c r="K121" s="7">
        <f>+IF($E$39="SI",0,+$E$12/$I$25/12)</f>
        <v>0</v>
      </c>
    </row>
    <row r="122" spans="2:11" x14ac:dyDescent="0.3">
      <c r="B122" s="8"/>
      <c r="C122" s="87" t="s">
        <v>106</v>
      </c>
      <c r="E122" s="86">
        <f>+$E$33/$I$25/12</f>
        <v>208.33333333333334</v>
      </c>
      <c r="F122" s="86">
        <f>+$E$33/$I$25/12</f>
        <v>208.33333333333334</v>
      </c>
      <c r="G122" s="86">
        <f>+IF($E$39="SI",0,+$E$33/$I$25/12)</f>
        <v>0</v>
      </c>
      <c r="H122" s="86">
        <f>+IF($E$39="SI",0,+$E$33/$I$25/12)</f>
        <v>0</v>
      </c>
      <c r="I122" s="86">
        <f>+IF($E$39="SI",0,+$E$33/$I$25/12)</f>
        <v>0</v>
      </c>
      <c r="J122" s="86">
        <f>+IF($E$39="SI",0,+$E$33/$I$25/12)</f>
        <v>0</v>
      </c>
      <c r="K122" s="86">
        <f>+IF($E$39="SI",0,+$E$33/$I$25/12)</f>
        <v>0</v>
      </c>
    </row>
    <row r="123" spans="2:11" x14ac:dyDescent="0.3">
      <c r="B123" s="8"/>
      <c r="C123" s="88" t="s">
        <v>111</v>
      </c>
      <c r="D123" s="27"/>
      <c r="E123" s="86">
        <f t="shared" ref="E123:K123" si="47">+($E$12-$E$33)/$I$25/12</f>
        <v>291.66666666666669</v>
      </c>
      <c r="F123" s="86">
        <f t="shared" si="47"/>
        <v>291.66666666666669</v>
      </c>
      <c r="G123" s="86">
        <f t="shared" si="47"/>
        <v>291.66666666666669</v>
      </c>
      <c r="H123" s="86">
        <f t="shared" si="47"/>
        <v>291.66666666666669</v>
      </c>
      <c r="I123" s="86">
        <f t="shared" si="47"/>
        <v>291.66666666666669</v>
      </c>
      <c r="J123" s="86">
        <f t="shared" si="47"/>
        <v>291.66666666666669</v>
      </c>
      <c r="K123" s="86">
        <f t="shared" si="47"/>
        <v>291.66666666666669</v>
      </c>
    </row>
    <row r="124" spans="2:11" x14ac:dyDescent="0.3">
      <c r="B124" s="8"/>
      <c r="C124" s="10" t="s">
        <v>107</v>
      </c>
      <c r="E124" s="7">
        <v>0</v>
      </c>
      <c r="F124" s="7">
        <v>0</v>
      </c>
      <c r="G124" s="86">
        <f>+IF($E$39="SI",+($E$35+$E$36)/$I$25/12,0)</f>
        <v>383.33333333333331</v>
      </c>
      <c r="H124" s="86">
        <f>+IF($E$39="SI",+($E$35+$E$36)/$I$25/12,0)</f>
        <v>383.33333333333331</v>
      </c>
      <c r="I124" s="86">
        <f>+IF($E$39="SI",+($E$35+$E$36)/$I$25/12,0)</f>
        <v>383.33333333333331</v>
      </c>
      <c r="J124" s="86">
        <f>+IF($E$39="SI",+($E$35+$E$36)/$I$25/12,0)</f>
        <v>383.33333333333331</v>
      </c>
      <c r="K124" s="86">
        <f>+IF($E$39="SI",+($E$35+$E$36)/$I$25/12,0)</f>
        <v>383.33333333333331</v>
      </c>
    </row>
    <row r="125" spans="2:11" x14ac:dyDescent="0.3">
      <c r="B125" s="8"/>
      <c r="C125" s="80" t="s">
        <v>108</v>
      </c>
      <c r="D125" s="15"/>
      <c r="E125" s="91">
        <f>+SUM(E122:E124)</f>
        <v>500</v>
      </c>
      <c r="F125" s="91">
        <f t="shared" ref="F125:K125" si="48">+SUM(F122:F124)</f>
        <v>500</v>
      </c>
      <c r="G125" s="91">
        <f t="shared" si="48"/>
        <v>675</v>
      </c>
      <c r="H125" s="91">
        <f t="shared" si="48"/>
        <v>675</v>
      </c>
      <c r="I125" s="91">
        <f t="shared" si="48"/>
        <v>675</v>
      </c>
      <c r="J125" s="91">
        <f t="shared" si="48"/>
        <v>675</v>
      </c>
      <c r="K125" s="91">
        <f t="shared" si="48"/>
        <v>675</v>
      </c>
    </row>
    <row r="126" spans="2:11" x14ac:dyDescent="0.3">
      <c r="B126" s="8"/>
      <c r="C126" s="95"/>
      <c r="D126" s="32"/>
      <c r="E126" s="96"/>
      <c r="F126" s="96"/>
      <c r="G126" s="96"/>
      <c r="H126" s="96"/>
      <c r="I126" s="96"/>
      <c r="J126" s="96"/>
      <c r="K126" s="96"/>
    </row>
    <row r="127" spans="2:11" x14ac:dyDescent="0.3">
      <c r="B127" s="8"/>
      <c r="C127" s="21" t="s">
        <v>120</v>
      </c>
      <c r="D127" s="21"/>
      <c r="E127" s="12" t="s">
        <v>20</v>
      </c>
      <c r="F127" s="13" t="s">
        <v>21</v>
      </c>
      <c r="G127" s="13" t="s">
        <v>22</v>
      </c>
      <c r="H127" s="13" t="s">
        <v>23</v>
      </c>
      <c r="I127" s="13" t="s">
        <v>37</v>
      </c>
      <c r="J127" s="13" t="s">
        <v>38</v>
      </c>
      <c r="K127" s="13" t="s">
        <v>39</v>
      </c>
    </row>
    <row r="128" spans="2:11" x14ac:dyDescent="0.3">
      <c r="B128" s="8"/>
      <c r="C128" s="97" t="s">
        <v>114</v>
      </c>
      <c r="E128" s="14">
        <f>+$E$12</f>
        <v>60000</v>
      </c>
      <c r="F128" s="14">
        <f>+$E$12</f>
        <v>60000</v>
      </c>
      <c r="G128" s="14">
        <f>+IF($E$39="SI",$E$12-$E$33+$E$35+$E$36,$E$12)</f>
        <v>81000</v>
      </c>
      <c r="H128" s="14">
        <f t="shared" ref="H128:K128" si="49">+IF($E$39="SI",$E$12-$E$33+$E$35+$E$36,$E$12)</f>
        <v>81000</v>
      </c>
      <c r="I128" s="14">
        <f t="shared" si="49"/>
        <v>81000</v>
      </c>
      <c r="J128" s="14">
        <f t="shared" si="49"/>
        <v>81000</v>
      </c>
      <c r="K128" s="14">
        <f t="shared" si="49"/>
        <v>81000</v>
      </c>
    </row>
    <row r="129" spans="2:11" outlineLevel="1" x14ac:dyDescent="0.3">
      <c r="B129" s="8"/>
      <c r="C129" s="98" t="s">
        <v>116</v>
      </c>
      <c r="E129" s="14">
        <f>-$E$33/$I$25/12*E119</f>
        <v>-5208.3333333333339</v>
      </c>
      <c r="F129" s="14">
        <f>-$E$33/$I$25/12*F119</f>
        <v>-5416.666666666667</v>
      </c>
      <c r="G129" s="14">
        <f>+IF($E$39="SI",0,-$E$33/$I$25/12*G119)</f>
        <v>0</v>
      </c>
      <c r="H129" s="14">
        <f>+IF($E$39="SI",0,-$E$33/$I$25/12*H119)</f>
        <v>0</v>
      </c>
      <c r="I129" s="14">
        <f>+IF($E$39="SI",0,-$E$33/$I$25/12*I119)</f>
        <v>0</v>
      </c>
      <c r="J129" s="14">
        <f>+IF($E$39="SI",0,-$E$33/$I$25/12*J119)</f>
        <v>0</v>
      </c>
      <c r="K129" s="14">
        <f>+IF($E$39="SI",0,-$E$33/$I$25/12*K119)</f>
        <v>0</v>
      </c>
    </row>
    <row r="130" spans="2:11" outlineLevel="1" x14ac:dyDescent="0.3">
      <c r="B130" s="8"/>
      <c r="C130" s="98" t="s">
        <v>117</v>
      </c>
      <c r="E130" s="14">
        <v>0</v>
      </c>
      <c r="F130" s="14">
        <v>0</v>
      </c>
      <c r="G130" s="14">
        <f>+IF($E$39="SI",-G124,0)</f>
        <v>-383.33333333333331</v>
      </c>
      <c r="H130" s="14">
        <f>+IF($E$39="SI",+G130-H124,0)</f>
        <v>-766.66666666666663</v>
      </c>
      <c r="I130" s="14">
        <f t="shared" ref="I130:K130" si="50">+IF($E$39="SI",+H130-I124,0)</f>
        <v>-1150</v>
      </c>
      <c r="J130" s="14">
        <f>+IF($E$39="SI",+I130-J124,0)</f>
        <v>-1533.3333333333333</v>
      </c>
      <c r="K130" s="14">
        <f t="shared" si="50"/>
        <v>-1916.6666666666665</v>
      </c>
    </row>
    <row r="131" spans="2:11" outlineLevel="1" x14ac:dyDescent="0.3">
      <c r="B131" s="8"/>
      <c r="C131" s="98" t="s">
        <v>111</v>
      </c>
      <c r="E131" s="14">
        <f t="shared" ref="E131:K131" si="51">-($E$12-$E$33)/$I$25/12*E119</f>
        <v>-7291.666666666667</v>
      </c>
      <c r="F131" s="14">
        <f t="shared" si="51"/>
        <v>-7583.3333333333339</v>
      </c>
      <c r="G131" s="14">
        <f t="shared" si="51"/>
        <v>-7875.0000000000009</v>
      </c>
      <c r="H131" s="14">
        <f t="shared" si="51"/>
        <v>-8166.666666666667</v>
      </c>
      <c r="I131" s="14">
        <f t="shared" si="51"/>
        <v>-8458.3333333333339</v>
      </c>
      <c r="J131" s="14">
        <f t="shared" si="51"/>
        <v>-8750</v>
      </c>
      <c r="K131" s="14">
        <f t="shared" si="51"/>
        <v>-9041.6666666666679</v>
      </c>
    </row>
    <row r="132" spans="2:11" x14ac:dyDescent="0.3">
      <c r="B132" s="8"/>
      <c r="C132" s="97" t="s">
        <v>115</v>
      </c>
      <c r="E132" s="14">
        <f>+SUM(E129:E131)</f>
        <v>-12500</v>
      </c>
      <c r="F132" s="14">
        <f t="shared" ref="F132:K132" si="52">+SUM(F129:F131)</f>
        <v>-13000</v>
      </c>
      <c r="G132" s="14">
        <f t="shared" si="52"/>
        <v>-8258.3333333333339</v>
      </c>
      <c r="H132" s="14">
        <f t="shared" si="52"/>
        <v>-8933.3333333333339</v>
      </c>
      <c r="I132" s="14">
        <f t="shared" si="52"/>
        <v>-9608.3333333333339</v>
      </c>
      <c r="J132" s="14">
        <f t="shared" si="52"/>
        <v>-10283.333333333334</v>
      </c>
      <c r="K132" s="14">
        <f t="shared" si="52"/>
        <v>-10958.333333333334</v>
      </c>
    </row>
    <row r="133" spans="2:11" x14ac:dyDescent="0.3">
      <c r="B133" s="8"/>
      <c r="C133" s="97"/>
      <c r="E133" s="14"/>
      <c r="F133" s="14"/>
      <c r="G133" s="14"/>
      <c r="H133" s="14"/>
      <c r="I133" s="14"/>
      <c r="J133" s="14"/>
      <c r="K133" s="14"/>
    </row>
    <row r="134" spans="2:11" x14ac:dyDescent="0.3">
      <c r="B134" s="8"/>
      <c r="C134" s="21" t="s">
        <v>119</v>
      </c>
      <c r="D134" s="21"/>
      <c r="E134" s="12" t="s">
        <v>20</v>
      </c>
      <c r="F134" s="13" t="s">
        <v>21</v>
      </c>
      <c r="G134" s="13" t="s">
        <v>22</v>
      </c>
      <c r="H134" s="13" t="s">
        <v>23</v>
      </c>
      <c r="I134" s="13" t="s">
        <v>37</v>
      </c>
      <c r="J134" s="13" t="s">
        <v>38</v>
      </c>
      <c r="K134" s="13" t="s">
        <v>39</v>
      </c>
    </row>
    <row r="135" spans="2:11" x14ac:dyDescent="0.3">
      <c r="B135" s="8"/>
      <c r="C135" s="95" t="s">
        <v>121</v>
      </c>
      <c r="D135" s="27"/>
      <c r="E135" s="14">
        <v>0</v>
      </c>
      <c r="F135" s="14">
        <v>0</v>
      </c>
      <c r="G135" s="14">
        <f>+IF(E39="SI",E34,0)</f>
        <v>21000</v>
      </c>
      <c r="H135" s="14">
        <v>0</v>
      </c>
      <c r="I135" s="14">
        <v>0</v>
      </c>
      <c r="J135" s="14">
        <v>0</v>
      </c>
      <c r="K135" s="14">
        <v>0</v>
      </c>
    </row>
    <row r="136" spans="2:11" x14ac:dyDescent="0.3">
      <c r="B136" s="8"/>
      <c r="C136" s="95" t="s">
        <v>122</v>
      </c>
      <c r="D136" s="27"/>
      <c r="E136" s="14">
        <v>0</v>
      </c>
      <c r="F136" s="14">
        <v>0</v>
      </c>
      <c r="G136" s="14">
        <f>+IF(E39="SI",E33,0)</f>
        <v>25000</v>
      </c>
      <c r="H136" s="14">
        <v>0</v>
      </c>
      <c r="I136" s="14">
        <v>0</v>
      </c>
      <c r="J136" s="14">
        <v>0</v>
      </c>
      <c r="K136" s="14">
        <v>0</v>
      </c>
    </row>
    <row r="137" spans="2:11" x14ac:dyDescent="0.3">
      <c r="B137" s="8"/>
      <c r="C137" s="95" t="s">
        <v>123</v>
      </c>
      <c r="D137" s="27"/>
      <c r="E137" s="14">
        <v>0</v>
      </c>
      <c r="F137" s="14">
        <v>0</v>
      </c>
      <c r="G137" s="14">
        <f>+IF(E39="SI",F129,0)</f>
        <v>-5416.666666666667</v>
      </c>
      <c r="H137" s="14">
        <v>0</v>
      </c>
      <c r="I137" s="14">
        <v>0</v>
      </c>
      <c r="J137" s="14">
        <v>0</v>
      </c>
      <c r="K137" s="14">
        <v>0</v>
      </c>
    </row>
    <row r="138" spans="2:11" x14ac:dyDescent="0.3">
      <c r="B138" s="8"/>
      <c r="C138" s="80" t="s">
        <v>124</v>
      </c>
      <c r="D138" s="19"/>
      <c r="E138" s="16">
        <f t="shared" ref="E138" si="53">+E135-SUM(E136:E137)</f>
        <v>0</v>
      </c>
      <c r="F138" s="16">
        <f t="shared" ref="F138" si="54">+F135-SUM(F136:F137)</f>
        <v>0</v>
      </c>
      <c r="G138" s="16">
        <f t="shared" ref="G138" si="55">+G135-SUM(G136:G137)</f>
        <v>1416.6666666666679</v>
      </c>
      <c r="H138" s="16">
        <f t="shared" ref="H138" si="56">+H135-SUM(H136:H137)</f>
        <v>0</v>
      </c>
      <c r="I138" s="16">
        <f t="shared" ref="I138" si="57">+I135-SUM(I136:I137)</f>
        <v>0</v>
      </c>
      <c r="J138" s="16">
        <f t="shared" ref="J138" si="58">+J135-SUM(J136:J137)</f>
        <v>0</v>
      </c>
      <c r="K138" s="16">
        <f t="shared" ref="K138" si="59">+K135-SUM(K136:K137)</f>
        <v>0</v>
      </c>
    </row>
    <row r="139" spans="2:11" x14ac:dyDescent="0.3">
      <c r="B139" s="8"/>
      <c r="C139" s="27"/>
      <c r="D139" s="27"/>
      <c r="E139" s="67"/>
      <c r="F139" s="64"/>
      <c r="G139" s="64"/>
      <c r="H139" s="64"/>
      <c r="I139" s="64"/>
      <c r="J139" s="64"/>
      <c r="K139" s="64"/>
    </row>
    <row r="140" spans="2:11" x14ac:dyDescent="0.3">
      <c r="B140" s="8"/>
      <c r="C140" s="1"/>
    </row>
    <row r="141" spans="2:11" x14ac:dyDescent="0.3">
      <c r="B141" s="8">
        <v>7</v>
      </c>
      <c r="C141" s="1" t="s">
        <v>92</v>
      </c>
    </row>
    <row r="142" spans="2:11" x14ac:dyDescent="0.3">
      <c r="B142" s="8"/>
      <c r="C142" s="1"/>
    </row>
    <row r="143" spans="2:11" x14ac:dyDescent="0.3">
      <c r="B143" s="8"/>
      <c r="C143" s="21" t="s">
        <v>93</v>
      </c>
      <c r="D143" s="21"/>
      <c r="E143" s="12" t="s">
        <v>20</v>
      </c>
      <c r="F143" s="13" t="s">
        <v>21</v>
      </c>
      <c r="G143" s="13" t="s">
        <v>22</v>
      </c>
      <c r="H143" s="13" t="s">
        <v>23</v>
      </c>
      <c r="I143" s="13" t="s">
        <v>37</v>
      </c>
      <c r="J143" s="13" t="s">
        <v>38</v>
      </c>
      <c r="K143" s="13" t="s">
        <v>39</v>
      </c>
    </row>
    <row r="144" spans="2:11" x14ac:dyDescent="0.3">
      <c r="B144" s="8"/>
      <c r="C144" t="s">
        <v>19</v>
      </c>
      <c r="D144" s="60"/>
      <c r="E144" s="14">
        <f>+E47</f>
        <v>12000</v>
      </c>
      <c r="F144" s="14">
        <f t="shared" ref="F144:K144" si="60">+F47</f>
        <v>26000</v>
      </c>
      <c r="G144" s="14">
        <f t="shared" si="60"/>
        <v>38500</v>
      </c>
      <c r="H144" s="14">
        <f t="shared" si="60"/>
        <v>38500</v>
      </c>
      <c r="I144" s="14">
        <f t="shared" si="60"/>
        <v>38500</v>
      </c>
      <c r="J144" s="14">
        <f t="shared" si="60"/>
        <v>31500</v>
      </c>
      <c r="K144" s="14">
        <f t="shared" si="60"/>
        <v>31500</v>
      </c>
    </row>
    <row r="145" spans="2:11" x14ac:dyDescent="0.3">
      <c r="B145" s="8"/>
      <c r="C145" t="s">
        <v>94</v>
      </c>
      <c r="D145" s="60"/>
      <c r="E145" s="14">
        <f>-E59</f>
        <v>-9600</v>
      </c>
      <c r="F145" s="14">
        <f t="shared" ref="F145:K145" si="61">-F59</f>
        <v>-19200</v>
      </c>
      <c r="G145" s="14">
        <f t="shared" si="61"/>
        <v>-26400</v>
      </c>
      <c r="H145" s="14">
        <f t="shared" si="61"/>
        <v>-26400</v>
      </c>
      <c r="I145" s="14">
        <f t="shared" si="61"/>
        <v>-26400</v>
      </c>
      <c r="J145" s="14">
        <f t="shared" si="61"/>
        <v>-21600</v>
      </c>
      <c r="K145" s="14">
        <f t="shared" si="61"/>
        <v>-21600</v>
      </c>
    </row>
    <row r="146" spans="2:11" x14ac:dyDescent="0.3">
      <c r="B146" s="8"/>
      <c r="C146" s="77" t="s">
        <v>95</v>
      </c>
      <c r="D146" s="69"/>
      <c r="E146" s="70">
        <f>+E144+E145</f>
        <v>2400</v>
      </c>
      <c r="F146" s="70">
        <f t="shared" ref="F146:K146" si="62">+F144+F145</f>
        <v>6800</v>
      </c>
      <c r="G146" s="70">
        <f t="shared" si="62"/>
        <v>12100</v>
      </c>
      <c r="H146" s="70">
        <f t="shared" si="62"/>
        <v>12100</v>
      </c>
      <c r="I146" s="70">
        <f t="shared" si="62"/>
        <v>12100</v>
      </c>
      <c r="J146" s="70">
        <f t="shared" si="62"/>
        <v>9900</v>
      </c>
      <c r="K146" s="70">
        <f t="shared" si="62"/>
        <v>9900</v>
      </c>
    </row>
    <row r="147" spans="2:11" x14ac:dyDescent="0.3">
      <c r="B147" s="8"/>
      <c r="C147" t="s">
        <v>96</v>
      </c>
      <c r="D147" s="60"/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</row>
    <row r="148" spans="2:11" x14ac:dyDescent="0.3">
      <c r="B148" s="8"/>
      <c r="C148" t="s">
        <v>97</v>
      </c>
      <c r="D148" s="60"/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</row>
    <row r="149" spans="2:11" x14ac:dyDescent="0.3">
      <c r="B149" s="8"/>
      <c r="C149" s="77" t="s">
        <v>98</v>
      </c>
      <c r="D149" s="69"/>
      <c r="E149" s="70">
        <f>+E146+E147+E148</f>
        <v>2400</v>
      </c>
      <c r="F149" s="70">
        <f t="shared" ref="F149:K149" si="63">+F146+F147+F148</f>
        <v>6800</v>
      </c>
      <c r="G149" s="70">
        <f t="shared" si="63"/>
        <v>12100</v>
      </c>
      <c r="H149" s="70">
        <f t="shared" si="63"/>
        <v>12100</v>
      </c>
      <c r="I149" s="70">
        <f t="shared" si="63"/>
        <v>12100</v>
      </c>
      <c r="J149" s="70">
        <f t="shared" si="63"/>
        <v>9900</v>
      </c>
      <c r="K149" s="70">
        <f t="shared" si="63"/>
        <v>9900</v>
      </c>
    </row>
    <row r="150" spans="2:11" x14ac:dyDescent="0.3">
      <c r="B150" s="8"/>
      <c r="C150" t="s">
        <v>99</v>
      </c>
      <c r="D150" s="60"/>
      <c r="E150" s="14">
        <f>-E125</f>
        <v>-500</v>
      </c>
      <c r="F150" s="14">
        <f t="shared" ref="F150:K150" si="64">-F125</f>
        <v>-500</v>
      </c>
      <c r="G150" s="14">
        <f t="shared" si="64"/>
        <v>-675</v>
      </c>
      <c r="H150" s="14">
        <f t="shared" si="64"/>
        <v>-675</v>
      </c>
      <c r="I150" s="14">
        <f t="shared" si="64"/>
        <v>-675</v>
      </c>
      <c r="J150" s="14">
        <f t="shared" si="64"/>
        <v>-675</v>
      </c>
      <c r="K150" s="14">
        <f t="shared" si="64"/>
        <v>-675</v>
      </c>
    </row>
    <row r="151" spans="2:11" hidden="1" outlineLevel="1" x14ac:dyDescent="0.3">
      <c r="B151" s="8"/>
      <c r="C151" s="78" t="s">
        <v>101</v>
      </c>
      <c r="D151" s="60"/>
      <c r="E151" s="14">
        <f>+E105</f>
        <v>1200</v>
      </c>
      <c r="F151" s="14">
        <f t="shared" ref="F151:K151" si="65">+F105</f>
        <v>0</v>
      </c>
      <c r="G151" s="14">
        <f t="shared" si="65"/>
        <v>0</v>
      </c>
      <c r="H151" s="14">
        <f t="shared" si="65"/>
        <v>0</v>
      </c>
      <c r="I151" s="14">
        <f t="shared" si="65"/>
        <v>0</v>
      </c>
      <c r="J151" s="14">
        <f t="shared" si="65"/>
        <v>0</v>
      </c>
      <c r="K151" s="14">
        <f t="shared" si="65"/>
        <v>0</v>
      </c>
    </row>
    <row r="152" spans="2:11" hidden="1" outlineLevel="1" x14ac:dyDescent="0.3">
      <c r="B152" s="8"/>
      <c r="C152" s="78" t="s">
        <v>102</v>
      </c>
      <c r="D152" s="60"/>
      <c r="E152" s="14">
        <f>-E112</f>
        <v>0</v>
      </c>
      <c r="F152" s="14">
        <f t="shared" ref="F152:K152" si="66">-F112</f>
        <v>0</v>
      </c>
      <c r="G152" s="14">
        <f t="shared" si="66"/>
        <v>-1320</v>
      </c>
      <c r="H152" s="14">
        <f t="shared" si="66"/>
        <v>0</v>
      </c>
      <c r="I152" s="14">
        <f t="shared" si="66"/>
        <v>0</v>
      </c>
      <c r="J152" s="14">
        <f t="shared" si="66"/>
        <v>0</v>
      </c>
      <c r="K152" s="14">
        <f t="shared" si="66"/>
        <v>0</v>
      </c>
    </row>
    <row r="153" spans="2:11" collapsed="1" x14ac:dyDescent="0.3">
      <c r="B153" s="8"/>
      <c r="C153" t="s">
        <v>79</v>
      </c>
      <c r="D153" s="60"/>
      <c r="E153" s="14">
        <f>+E152+E151</f>
        <v>1200</v>
      </c>
      <c r="F153" s="14">
        <f t="shared" ref="F153:K153" si="67">+F152+F151</f>
        <v>0</v>
      </c>
      <c r="G153" s="14">
        <f t="shared" si="67"/>
        <v>-1320</v>
      </c>
      <c r="H153" s="14">
        <f t="shared" si="67"/>
        <v>0</v>
      </c>
      <c r="I153" s="14">
        <f t="shared" si="67"/>
        <v>0</v>
      </c>
      <c r="J153" s="14">
        <f t="shared" si="67"/>
        <v>0</v>
      </c>
      <c r="K153" s="14">
        <f t="shared" si="67"/>
        <v>0</v>
      </c>
    </row>
    <row r="154" spans="2:11" x14ac:dyDescent="0.3">
      <c r="B154" s="8"/>
      <c r="C154" t="s">
        <v>119</v>
      </c>
      <c r="D154" s="60"/>
      <c r="E154" s="14">
        <f>+E138</f>
        <v>0</v>
      </c>
      <c r="F154" s="14">
        <f t="shared" ref="F154:K154" si="68">+F138</f>
        <v>0</v>
      </c>
      <c r="G154" s="14">
        <f t="shared" si="68"/>
        <v>1416.6666666666679</v>
      </c>
      <c r="H154" s="14">
        <f t="shared" si="68"/>
        <v>0</v>
      </c>
      <c r="I154" s="14">
        <f t="shared" si="68"/>
        <v>0</v>
      </c>
      <c r="J154" s="14">
        <f t="shared" si="68"/>
        <v>0</v>
      </c>
      <c r="K154" s="14">
        <f t="shared" si="68"/>
        <v>0</v>
      </c>
    </row>
    <row r="155" spans="2:11" x14ac:dyDescent="0.3">
      <c r="B155" s="8"/>
      <c r="C155" s="77" t="s">
        <v>100</v>
      </c>
      <c r="D155" s="69"/>
      <c r="E155" s="70">
        <f>+E150+E149+E153+E154</f>
        <v>3100</v>
      </c>
      <c r="F155" s="70">
        <f t="shared" ref="F155:K155" si="69">+F150+F149+F153+F154</f>
        <v>6300</v>
      </c>
      <c r="G155" s="70">
        <f t="shared" si="69"/>
        <v>11521.666666666668</v>
      </c>
      <c r="H155" s="70">
        <f t="shared" si="69"/>
        <v>11425</v>
      </c>
      <c r="I155" s="70">
        <f t="shared" si="69"/>
        <v>11425</v>
      </c>
      <c r="J155" s="70">
        <f t="shared" si="69"/>
        <v>9225</v>
      </c>
      <c r="K155" s="70">
        <f t="shared" si="69"/>
        <v>9225</v>
      </c>
    </row>
    <row r="156" spans="2:11" x14ac:dyDescent="0.3">
      <c r="B156" s="8"/>
      <c r="C156" t="s">
        <v>126</v>
      </c>
      <c r="D156" s="60"/>
      <c r="E156" s="14">
        <f>-E155*$I$22</f>
        <v>-930</v>
      </c>
      <c r="F156" s="14">
        <f t="shared" ref="F156:K156" si="70">-F155*$I$22</f>
        <v>-1890</v>
      </c>
      <c r="G156" s="14">
        <f t="shared" si="70"/>
        <v>-3456.5000000000005</v>
      </c>
      <c r="H156" s="14">
        <f t="shared" si="70"/>
        <v>-3427.5</v>
      </c>
      <c r="I156" s="14">
        <f t="shared" si="70"/>
        <v>-3427.5</v>
      </c>
      <c r="J156" s="14">
        <f t="shared" si="70"/>
        <v>-2767.5</v>
      </c>
      <c r="K156" s="14">
        <f t="shared" si="70"/>
        <v>-2767.5</v>
      </c>
    </row>
    <row r="157" spans="2:11" s="1" customFormat="1" x14ac:dyDescent="0.3">
      <c r="B157" s="8"/>
      <c r="C157" s="5" t="s">
        <v>103</v>
      </c>
      <c r="D157" s="72"/>
      <c r="E157" s="73">
        <f>+E156+E155</f>
        <v>2170</v>
      </c>
      <c r="F157" s="73">
        <f t="shared" ref="F157:K157" si="71">+F156+F155</f>
        <v>4410</v>
      </c>
      <c r="G157" s="73">
        <f t="shared" si="71"/>
        <v>8065.1666666666679</v>
      </c>
      <c r="H157" s="73">
        <f t="shared" si="71"/>
        <v>7997.5</v>
      </c>
      <c r="I157" s="73">
        <f t="shared" si="71"/>
        <v>7997.5</v>
      </c>
      <c r="J157" s="73">
        <f t="shared" si="71"/>
        <v>6457.5</v>
      </c>
      <c r="K157" s="73">
        <f t="shared" si="71"/>
        <v>6457.5</v>
      </c>
    </row>
    <row r="158" spans="2:11" x14ac:dyDescent="0.3">
      <c r="B158" s="8"/>
      <c r="D158" s="60"/>
      <c r="E158" s="14"/>
      <c r="F158" s="14"/>
      <c r="G158" s="14"/>
      <c r="H158" s="14"/>
      <c r="I158" s="14"/>
      <c r="J158" s="14"/>
      <c r="K158" s="14"/>
    </row>
    <row r="159" spans="2:11" x14ac:dyDescent="0.3">
      <c r="B159" s="8"/>
      <c r="C159" s="1"/>
    </row>
    <row r="160" spans="2:11" x14ac:dyDescent="0.3">
      <c r="B160" s="8">
        <v>8</v>
      </c>
      <c r="C160" s="1" t="s">
        <v>72</v>
      </c>
    </row>
    <row r="161" spans="2:11" x14ac:dyDescent="0.3">
      <c r="B161" s="8"/>
      <c r="C161" s="1"/>
    </row>
    <row r="162" spans="2:11" x14ac:dyDescent="0.3">
      <c r="B162" s="8"/>
      <c r="C162" s="21"/>
      <c r="D162" s="21"/>
      <c r="E162" s="12" t="s">
        <v>20</v>
      </c>
      <c r="F162" s="13" t="s">
        <v>21</v>
      </c>
      <c r="G162" s="13" t="s">
        <v>22</v>
      </c>
      <c r="H162" s="13" t="s">
        <v>23</v>
      </c>
      <c r="I162" s="13" t="s">
        <v>37</v>
      </c>
      <c r="J162" s="13" t="s">
        <v>38</v>
      </c>
      <c r="K162" s="13" t="s">
        <v>39</v>
      </c>
    </row>
    <row r="163" spans="2:11" x14ac:dyDescent="0.3">
      <c r="B163" s="8"/>
      <c r="C163" s="27"/>
      <c r="D163" s="27"/>
      <c r="E163" s="67"/>
      <c r="F163" s="64"/>
      <c r="G163" s="64"/>
      <c r="H163" s="64"/>
      <c r="I163" s="64"/>
      <c r="J163" s="64"/>
      <c r="K163" s="64"/>
    </row>
    <row r="164" spans="2:11" x14ac:dyDescent="0.3">
      <c r="B164" s="8"/>
      <c r="C164" t="s">
        <v>73</v>
      </c>
      <c r="D164" s="60" t="s">
        <v>45</v>
      </c>
      <c r="E164" s="14">
        <f>+E7</f>
        <v>1000</v>
      </c>
      <c r="F164" s="14">
        <f>+E181</f>
        <v>5860</v>
      </c>
      <c r="G164" s="14">
        <f>+F181</f>
        <v>1560</v>
      </c>
      <c r="H164" s="14">
        <f t="shared" ref="H164:K164" si="72">+G181</f>
        <v>9840</v>
      </c>
      <c r="I164" s="14">
        <f t="shared" si="72"/>
        <v>1940</v>
      </c>
      <c r="J164" s="14">
        <f>+I181</f>
        <v>16840</v>
      </c>
      <c r="K164" s="14">
        <f t="shared" si="72"/>
        <v>38240</v>
      </c>
    </row>
    <row r="165" spans="2:11" x14ac:dyDescent="0.3">
      <c r="D165" s="60"/>
      <c r="E165" s="14"/>
      <c r="F165" s="14"/>
      <c r="G165" s="14"/>
      <c r="H165" s="14"/>
      <c r="I165" s="14"/>
      <c r="J165" s="14"/>
      <c r="K165" s="14"/>
    </row>
    <row r="166" spans="2:11" x14ac:dyDescent="0.3">
      <c r="C166" t="s">
        <v>63</v>
      </c>
      <c r="D166" s="60" t="s">
        <v>45</v>
      </c>
      <c r="E166" s="14">
        <f>-E82</f>
        <v>32000</v>
      </c>
      <c r="F166" s="14">
        <f>-F82</f>
        <v>12000</v>
      </c>
      <c r="G166" s="14">
        <f t="shared" ref="G166:K166" si="73">-G82</f>
        <v>26000</v>
      </c>
      <c r="H166" s="14">
        <f t="shared" si="73"/>
        <v>38500</v>
      </c>
      <c r="I166" s="14">
        <f t="shared" si="73"/>
        <v>38500</v>
      </c>
      <c r="J166" s="14">
        <f t="shared" si="73"/>
        <v>38500</v>
      </c>
      <c r="K166" s="14">
        <f t="shared" si="73"/>
        <v>31500</v>
      </c>
    </row>
    <row r="167" spans="2:11" x14ac:dyDescent="0.3">
      <c r="C167" t="s">
        <v>66</v>
      </c>
      <c r="D167" s="60" t="s">
        <v>45</v>
      </c>
      <c r="E167" s="14">
        <f>+E88+E94+E99</f>
        <v>-18340</v>
      </c>
      <c r="F167" s="14">
        <f>+F88+F94+F99</f>
        <v>-27300</v>
      </c>
      <c r="G167" s="14">
        <f t="shared" ref="G167:K167" si="74">+G88+G94+G99</f>
        <v>-26400</v>
      </c>
      <c r="H167" s="14">
        <f t="shared" si="74"/>
        <v>-25400</v>
      </c>
      <c r="I167" s="14">
        <f t="shared" si="74"/>
        <v>-23600</v>
      </c>
      <c r="J167" s="14">
        <f t="shared" si="74"/>
        <v>-17100</v>
      </c>
      <c r="K167" s="14">
        <f t="shared" si="74"/>
        <v>-9000</v>
      </c>
    </row>
    <row r="168" spans="2:11" x14ac:dyDescent="0.3">
      <c r="C168" s="68" t="s">
        <v>77</v>
      </c>
      <c r="D168" s="69" t="s">
        <v>45</v>
      </c>
      <c r="E168" s="70">
        <f>+E166+E167</f>
        <v>13660</v>
      </c>
      <c r="F168" s="70">
        <f>+F166+F167</f>
        <v>-15300</v>
      </c>
      <c r="G168" s="70">
        <f t="shared" ref="G168:K168" si="75">+G166+G167</f>
        <v>-400</v>
      </c>
      <c r="H168" s="70">
        <f t="shared" si="75"/>
        <v>13100</v>
      </c>
      <c r="I168" s="70">
        <f t="shared" si="75"/>
        <v>14900</v>
      </c>
      <c r="J168" s="70">
        <f t="shared" si="75"/>
        <v>21400</v>
      </c>
      <c r="K168" s="70">
        <f t="shared" si="75"/>
        <v>22500</v>
      </c>
    </row>
    <row r="169" spans="2:11" x14ac:dyDescent="0.3">
      <c r="E169" s="14"/>
      <c r="F169" s="14"/>
      <c r="G169" s="14"/>
      <c r="H169" s="14"/>
      <c r="I169" s="14"/>
      <c r="J169" s="14"/>
      <c r="K169" s="14"/>
    </row>
    <row r="170" spans="2:11" x14ac:dyDescent="0.3">
      <c r="C170" t="s">
        <v>76</v>
      </c>
      <c r="D170" s="60" t="s">
        <v>45</v>
      </c>
      <c r="E170" s="14">
        <f>-E106</f>
        <v>16200</v>
      </c>
      <c r="F170" s="14">
        <f>-F106</f>
        <v>0</v>
      </c>
      <c r="G170" s="14">
        <f t="shared" ref="G170:K170" si="76">-G106</f>
        <v>0</v>
      </c>
      <c r="H170" s="14">
        <f t="shared" si="76"/>
        <v>0</v>
      </c>
      <c r="I170" s="14">
        <f t="shared" si="76"/>
        <v>0</v>
      </c>
      <c r="J170" s="14">
        <f t="shared" si="76"/>
        <v>0</v>
      </c>
      <c r="K170" s="14">
        <f t="shared" si="76"/>
        <v>0</v>
      </c>
    </row>
    <row r="171" spans="2:11" x14ac:dyDescent="0.3">
      <c r="C171" t="s">
        <v>87</v>
      </c>
      <c r="D171" s="60" t="s">
        <v>45</v>
      </c>
      <c r="E171" s="17">
        <v>0</v>
      </c>
      <c r="F171" s="17">
        <v>11000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</row>
    <row r="172" spans="2:11" x14ac:dyDescent="0.3">
      <c r="D172" s="60"/>
      <c r="E172" s="14"/>
      <c r="F172" s="14"/>
      <c r="G172" s="14"/>
      <c r="H172" s="14"/>
      <c r="I172" s="14"/>
      <c r="J172" s="14"/>
      <c r="K172" s="14"/>
    </row>
    <row r="173" spans="2:11" x14ac:dyDescent="0.3">
      <c r="C173" t="s">
        <v>75</v>
      </c>
      <c r="D173" s="60" t="s">
        <v>45</v>
      </c>
      <c r="E173" s="76">
        <f>-IF(E39="SI",E36+E35*0.3,0)</f>
        <v>-25000</v>
      </c>
      <c r="F173" s="76">
        <v>0</v>
      </c>
      <c r="G173" s="76">
        <v>0</v>
      </c>
      <c r="H173" s="76">
        <f>-IF(E39="SI",E35*0.7,0)</f>
        <v>-21000</v>
      </c>
      <c r="I173" s="76">
        <v>0</v>
      </c>
      <c r="J173" s="76">
        <v>0</v>
      </c>
      <c r="K173" s="76">
        <v>0</v>
      </c>
    </row>
    <row r="174" spans="2:11" x14ac:dyDescent="0.3">
      <c r="C174" t="s">
        <v>127</v>
      </c>
      <c r="D174" s="60" t="s">
        <v>45</v>
      </c>
      <c r="E174" s="76">
        <f>+E135</f>
        <v>0</v>
      </c>
      <c r="F174" s="76">
        <f t="shared" ref="F174:K174" si="77">+F135</f>
        <v>0</v>
      </c>
      <c r="G174" s="76">
        <f t="shared" si="77"/>
        <v>21000</v>
      </c>
      <c r="H174" s="76">
        <f t="shared" si="77"/>
        <v>0</v>
      </c>
      <c r="I174" s="76">
        <f t="shared" si="77"/>
        <v>0</v>
      </c>
      <c r="J174" s="76">
        <f t="shared" si="77"/>
        <v>0</v>
      </c>
      <c r="K174" s="76">
        <f t="shared" si="77"/>
        <v>0</v>
      </c>
    </row>
    <row r="175" spans="2:11" x14ac:dyDescent="0.3">
      <c r="C175" t="s">
        <v>88</v>
      </c>
      <c r="D175" s="60" t="s">
        <v>45</v>
      </c>
      <c r="E175" s="14">
        <f>+E113</f>
        <v>0</v>
      </c>
      <c r="F175" s="14">
        <f>+F113</f>
        <v>0</v>
      </c>
      <c r="G175" s="14">
        <f t="shared" ref="G175:K175" si="78">+G113</f>
        <v>-12320</v>
      </c>
      <c r="H175" s="14">
        <f t="shared" si="78"/>
        <v>0</v>
      </c>
      <c r="I175" s="14">
        <f t="shared" si="78"/>
        <v>0</v>
      </c>
      <c r="J175" s="14">
        <f t="shared" si="78"/>
        <v>0</v>
      </c>
      <c r="K175" s="14">
        <f t="shared" si="78"/>
        <v>0</v>
      </c>
    </row>
    <row r="176" spans="2:11" x14ac:dyDescent="0.3">
      <c r="C176" t="s">
        <v>78</v>
      </c>
      <c r="D176" s="60" t="s">
        <v>45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</row>
    <row r="177" spans="2:13" x14ac:dyDescent="0.3">
      <c r="C177" t="s">
        <v>14</v>
      </c>
      <c r="D177" s="60" t="s">
        <v>45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</row>
    <row r="179" spans="2:13" x14ac:dyDescent="0.3">
      <c r="C179" s="5" t="s">
        <v>89</v>
      </c>
      <c r="D179" s="72" t="s">
        <v>45</v>
      </c>
      <c r="E179" s="73">
        <f>+E168+E177+E176+E175+E173+E171+E170+E174</f>
        <v>4860</v>
      </c>
      <c r="F179" s="73">
        <f t="shared" ref="F179:K179" si="79">+F168+F177+F176+F175+F173+F171+F170+F174</f>
        <v>-4300</v>
      </c>
      <c r="G179" s="73">
        <f t="shared" si="79"/>
        <v>8280</v>
      </c>
      <c r="H179" s="73">
        <f t="shared" si="79"/>
        <v>-7900</v>
      </c>
      <c r="I179" s="73">
        <f t="shared" si="79"/>
        <v>14900</v>
      </c>
      <c r="J179" s="73">
        <f t="shared" si="79"/>
        <v>21400</v>
      </c>
      <c r="K179" s="73">
        <f t="shared" si="79"/>
        <v>22500</v>
      </c>
    </row>
    <row r="180" spans="2:13" x14ac:dyDescent="0.3">
      <c r="E180" s="7"/>
      <c r="F180" s="7"/>
      <c r="G180" s="7"/>
      <c r="H180" s="7"/>
      <c r="I180" s="7"/>
      <c r="J180" s="7"/>
      <c r="K180" s="7"/>
    </row>
    <row r="181" spans="2:13" x14ac:dyDescent="0.3">
      <c r="C181" t="s">
        <v>90</v>
      </c>
      <c r="D181" s="60" t="s">
        <v>45</v>
      </c>
      <c r="E181" s="14">
        <f t="shared" ref="E181:K181" si="80">+E164+E179</f>
        <v>5860</v>
      </c>
      <c r="F181" s="14">
        <f t="shared" si="80"/>
        <v>1560</v>
      </c>
      <c r="G181" s="14">
        <f t="shared" si="80"/>
        <v>9840</v>
      </c>
      <c r="H181" s="14">
        <f t="shared" si="80"/>
        <v>1940</v>
      </c>
      <c r="I181" s="14">
        <f t="shared" si="80"/>
        <v>16840</v>
      </c>
      <c r="J181" s="14">
        <f t="shared" si="80"/>
        <v>38240</v>
      </c>
      <c r="K181" s="14">
        <f t="shared" si="80"/>
        <v>60740</v>
      </c>
    </row>
    <row r="182" spans="2:13" x14ac:dyDescent="0.3">
      <c r="C182" s="9" t="s">
        <v>91</v>
      </c>
      <c r="D182" s="60" t="s">
        <v>45</v>
      </c>
      <c r="E182" s="74">
        <v>1000</v>
      </c>
      <c r="F182" s="74">
        <v>1000</v>
      </c>
      <c r="G182" s="74">
        <v>1000</v>
      </c>
      <c r="H182" s="74">
        <v>1000</v>
      </c>
      <c r="I182" s="74">
        <v>1000</v>
      </c>
      <c r="J182" s="74">
        <v>1000</v>
      </c>
      <c r="K182" s="74">
        <v>1000</v>
      </c>
    </row>
    <row r="183" spans="2:13" s="9" customFormat="1" x14ac:dyDescent="0.3">
      <c r="B183" s="92"/>
      <c r="E183" s="93" t="str">
        <f>+IF(E181&lt;E182,"VER","")</f>
        <v/>
      </c>
      <c r="F183" s="93" t="str">
        <f t="shared" ref="F183:K183" si="81">+IF(F181&lt;F182,"VER","")</f>
        <v/>
      </c>
      <c r="G183" s="93" t="str">
        <f t="shared" si="81"/>
        <v/>
      </c>
      <c r="H183" s="93" t="str">
        <f t="shared" si="81"/>
        <v/>
      </c>
      <c r="I183" s="93" t="str">
        <f t="shared" si="81"/>
        <v/>
      </c>
      <c r="J183" s="93" t="str">
        <f t="shared" si="81"/>
        <v/>
      </c>
      <c r="K183" s="93" t="str">
        <f t="shared" si="81"/>
        <v/>
      </c>
    </row>
    <row r="185" spans="2:13" x14ac:dyDescent="0.3">
      <c r="B185" s="8">
        <v>9</v>
      </c>
      <c r="C185" s="1" t="s">
        <v>113</v>
      </c>
    </row>
    <row r="186" spans="2:13" x14ac:dyDescent="0.3">
      <c r="B186" s="8"/>
      <c r="C186" s="1"/>
    </row>
    <row r="187" spans="2:13" x14ac:dyDescent="0.3">
      <c r="C187" s="21"/>
      <c r="D187" s="21"/>
      <c r="E187" s="12" t="s">
        <v>20</v>
      </c>
      <c r="F187" s="13" t="s">
        <v>21</v>
      </c>
      <c r="G187" s="13" t="s">
        <v>22</v>
      </c>
      <c r="H187" s="13" t="s">
        <v>23</v>
      </c>
      <c r="I187" s="13" t="s">
        <v>37</v>
      </c>
      <c r="J187" s="13" t="s">
        <v>38</v>
      </c>
      <c r="K187" s="13" t="s">
        <v>39</v>
      </c>
      <c r="M187" s="104" t="s">
        <v>129</v>
      </c>
    </row>
    <row r="188" spans="2:13" x14ac:dyDescent="0.3">
      <c r="C188" s="27"/>
      <c r="D188" s="27"/>
      <c r="E188" s="67"/>
      <c r="F188" s="64"/>
      <c r="G188" s="64"/>
      <c r="H188" s="64"/>
      <c r="I188" s="64"/>
      <c r="J188" s="64"/>
      <c r="K188" s="64"/>
    </row>
    <row r="189" spans="2:13" x14ac:dyDescent="0.3">
      <c r="C189" s="94" t="s">
        <v>9</v>
      </c>
      <c r="D189" s="32"/>
      <c r="E189" s="32"/>
      <c r="F189" s="32"/>
    </row>
    <row r="190" spans="2:13" x14ac:dyDescent="0.3">
      <c r="C190" s="32" t="s">
        <v>2</v>
      </c>
      <c r="D190" s="32"/>
      <c r="E190" s="102">
        <f>+E181</f>
        <v>5860</v>
      </c>
      <c r="F190" s="102">
        <f>+F181</f>
        <v>1560</v>
      </c>
      <c r="G190" s="102">
        <f>+G181</f>
        <v>9840</v>
      </c>
      <c r="H190" s="102">
        <f>+H181</f>
        <v>1940</v>
      </c>
      <c r="I190" s="102"/>
      <c r="J190" s="102"/>
      <c r="M190" s="3">
        <f t="shared" ref="M190:M196" si="82">+E7</f>
        <v>1000</v>
      </c>
    </row>
    <row r="191" spans="2:13" x14ac:dyDescent="0.3">
      <c r="C191" s="32" t="s">
        <v>3</v>
      </c>
      <c r="D191" s="32"/>
      <c r="E191" s="102">
        <f>+E108</f>
        <v>0</v>
      </c>
      <c r="F191" s="102">
        <f>+F108</f>
        <v>0</v>
      </c>
      <c r="G191" s="102">
        <f>+G108</f>
        <v>0</v>
      </c>
      <c r="H191" s="102">
        <f>+H108</f>
        <v>0</v>
      </c>
      <c r="I191" s="102"/>
      <c r="J191" s="102"/>
      <c r="M191" s="3">
        <f t="shared" si="82"/>
        <v>15000</v>
      </c>
    </row>
    <row r="192" spans="2:13" x14ac:dyDescent="0.3">
      <c r="C192" s="32" t="s">
        <v>4</v>
      </c>
      <c r="D192" s="32"/>
      <c r="E192" s="102">
        <f>+E84</f>
        <v>12000</v>
      </c>
      <c r="F192" s="102">
        <f>+F84</f>
        <v>26000</v>
      </c>
      <c r="G192" s="102">
        <f>+G84</f>
        <v>38500</v>
      </c>
      <c r="H192" s="102">
        <f>+H84</f>
        <v>38500</v>
      </c>
      <c r="I192" s="102"/>
      <c r="J192" s="102"/>
      <c r="M192" s="3">
        <f t="shared" si="82"/>
        <v>32000</v>
      </c>
    </row>
    <row r="193" spans="2:13" x14ac:dyDescent="0.3">
      <c r="C193" s="32" t="s">
        <v>5</v>
      </c>
      <c r="D193" s="32"/>
      <c r="E193" s="102">
        <f>+E73*$E$20</f>
        <v>11000</v>
      </c>
      <c r="F193" s="102">
        <f>+F73*$E$20</f>
        <v>11000</v>
      </c>
      <c r="G193" s="102">
        <f>+G73*$E$20</f>
        <v>10000</v>
      </c>
      <c r="H193" s="102">
        <f>+H73*$E$20</f>
        <v>9000</v>
      </c>
      <c r="I193" s="102"/>
      <c r="J193" s="102"/>
      <c r="M193" s="3">
        <f t="shared" si="82"/>
        <v>5000</v>
      </c>
    </row>
    <row r="194" spans="2:13" x14ac:dyDescent="0.3">
      <c r="C194" s="32" t="s">
        <v>6</v>
      </c>
      <c r="D194" s="32"/>
      <c r="E194" s="102">
        <f>+E67*$E$60</f>
        <v>19200</v>
      </c>
      <c r="F194" s="102">
        <f>+F67*$E$60</f>
        <v>26400</v>
      </c>
      <c r="G194" s="102">
        <f>+G67*$E$60</f>
        <v>26400</v>
      </c>
      <c r="H194" s="102">
        <f>+H67*$E$60</f>
        <v>26400</v>
      </c>
      <c r="I194" s="102"/>
      <c r="J194" s="102"/>
      <c r="M194" s="3">
        <f t="shared" si="82"/>
        <v>10560</v>
      </c>
    </row>
    <row r="195" spans="2:13" x14ac:dyDescent="0.3">
      <c r="C195" s="32" t="s">
        <v>7</v>
      </c>
      <c r="D195" s="32"/>
      <c r="E195" s="102">
        <f>+E128</f>
        <v>60000</v>
      </c>
      <c r="F195" s="102">
        <f>+F128</f>
        <v>60000</v>
      </c>
      <c r="G195" s="102">
        <f>+G128</f>
        <v>81000</v>
      </c>
      <c r="H195" s="102">
        <f>+H128</f>
        <v>81000</v>
      </c>
      <c r="I195" s="102"/>
      <c r="J195" s="102"/>
      <c r="M195" s="3">
        <f t="shared" si="82"/>
        <v>60000</v>
      </c>
    </row>
    <row r="196" spans="2:13" x14ac:dyDescent="0.3">
      <c r="C196" s="32" t="s">
        <v>8</v>
      </c>
      <c r="D196" s="32"/>
      <c r="E196" s="102">
        <f>+E132</f>
        <v>-12500</v>
      </c>
      <c r="F196" s="102">
        <f>+F132</f>
        <v>-13000</v>
      </c>
      <c r="G196" s="102">
        <f>+G132</f>
        <v>-8258.3333333333339</v>
      </c>
      <c r="H196" s="102">
        <f>+H132</f>
        <v>-8933.3333333333339</v>
      </c>
      <c r="I196" s="102"/>
      <c r="J196" s="102"/>
      <c r="M196" s="3">
        <f t="shared" si="82"/>
        <v>-12000</v>
      </c>
    </row>
    <row r="197" spans="2:13" s="1" customFormat="1" x14ac:dyDescent="0.3">
      <c r="B197" s="8"/>
      <c r="C197" s="105" t="s">
        <v>128</v>
      </c>
      <c r="D197" s="105"/>
      <c r="E197" s="106">
        <f>+IF(E119&lt;27,-E173,0)</f>
        <v>25000</v>
      </c>
      <c r="F197" s="106">
        <f>+IF(F119&lt;27,+E197,0)</f>
        <v>25000</v>
      </c>
      <c r="G197" s="106">
        <f>+IF(G119&lt;27,+F197,0)</f>
        <v>0</v>
      </c>
      <c r="H197" s="106">
        <f>+IF(H119&lt;27,+G197,0)</f>
        <v>0</v>
      </c>
      <c r="I197" s="106"/>
      <c r="J197" s="106"/>
    </row>
    <row r="198" spans="2:13" x14ac:dyDescent="0.3">
      <c r="C198" s="32"/>
      <c r="D198" s="32"/>
      <c r="E198" s="35"/>
      <c r="F198" s="35"/>
      <c r="G198" s="35"/>
      <c r="H198" s="35"/>
      <c r="I198" s="35"/>
      <c r="J198" s="35"/>
    </row>
    <row r="199" spans="2:13" x14ac:dyDescent="0.3">
      <c r="C199" s="5" t="s">
        <v>10</v>
      </c>
      <c r="D199" s="5"/>
      <c r="E199" s="6">
        <f>+SUM(E190:E197)</f>
        <v>120560</v>
      </c>
      <c r="F199" s="6">
        <f>+SUM(F190:F197)</f>
        <v>136960</v>
      </c>
      <c r="G199" s="6">
        <f>+SUM(G190:G197)</f>
        <v>157481.66666666666</v>
      </c>
      <c r="H199" s="6">
        <f>+SUM(H190:H197)</f>
        <v>147906.66666666666</v>
      </c>
      <c r="I199" s="6"/>
      <c r="J199" s="6"/>
    </row>
    <row r="200" spans="2:13" x14ac:dyDescent="0.3">
      <c r="C200" s="32"/>
      <c r="D200" s="32"/>
      <c r="E200" s="32"/>
      <c r="F200" s="32"/>
      <c r="G200" s="32"/>
      <c r="H200" s="32"/>
      <c r="I200" s="32"/>
      <c r="J200" s="32"/>
    </row>
    <row r="201" spans="2:13" x14ac:dyDescent="0.3">
      <c r="C201" s="94" t="s">
        <v>11</v>
      </c>
      <c r="D201" s="32"/>
      <c r="E201" s="32"/>
      <c r="F201" s="32"/>
      <c r="G201" s="32"/>
      <c r="H201" s="32"/>
      <c r="I201" s="32"/>
      <c r="J201" s="32"/>
    </row>
    <row r="202" spans="2:13" x14ac:dyDescent="0.3">
      <c r="C202" s="35" t="s">
        <v>12</v>
      </c>
      <c r="D202" s="35"/>
      <c r="E202" s="102">
        <f>+E90</f>
        <v>9800</v>
      </c>
      <c r="F202" s="102">
        <f>+F90</f>
        <v>5500</v>
      </c>
      <c r="G202" s="102">
        <f>+G90</f>
        <v>4500</v>
      </c>
      <c r="H202" s="102">
        <f>+H90</f>
        <v>4500</v>
      </c>
      <c r="I202" s="102"/>
      <c r="J202" s="102"/>
    </row>
    <row r="203" spans="2:13" x14ac:dyDescent="0.3">
      <c r="C203" s="35" t="s">
        <v>13</v>
      </c>
      <c r="D203" s="35"/>
      <c r="E203" s="102">
        <f>+E96</f>
        <v>7600</v>
      </c>
      <c r="F203" s="102">
        <f>+F96</f>
        <v>11000</v>
      </c>
      <c r="G203" s="102">
        <f>+G96</f>
        <v>11000</v>
      </c>
      <c r="H203" s="102">
        <f>+H96</f>
        <v>11000</v>
      </c>
      <c r="I203" s="102"/>
      <c r="J203" s="102"/>
    </row>
    <row r="204" spans="2:13" x14ac:dyDescent="0.3">
      <c r="C204" s="35" t="s">
        <v>14</v>
      </c>
      <c r="D204" s="35"/>
      <c r="E204" s="102">
        <f>+I9-E156</f>
        <v>4930</v>
      </c>
      <c r="F204" s="102">
        <f>+E204-F156</f>
        <v>6820</v>
      </c>
      <c r="G204" s="102">
        <f>+F204-G156</f>
        <v>10276.5</v>
      </c>
      <c r="H204" s="102">
        <f>+G204-H156</f>
        <v>13704</v>
      </c>
      <c r="I204" s="102"/>
      <c r="J204" s="102"/>
    </row>
    <row r="205" spans="2:13" x14ac:dyDescent="0.3">
      <c r="C205" s="106" t="s">
        <v>74</v>
      </c>
      <c r="D205" s="103"/>
      <c r="E205" s="103">
        <f>+E115</f>
        <v>0</v>
      </c>
      <c r="F205" s="103">
        <f>+F115</f>
        <v>11000</v>
      </c>
      <c r="G205" s="103">
        <f>+G115</f>
        <v>0</v>
      </c>
      <c r="H205" s="103">
        <f>+H115</f>
        <v>0</v>
      </c>
      <c r="I205" s="103"/>
      <c r="J205" s="103"/>
    </row>
    <row r="206" spans="2:13" x14ac:dyDescent="0.3">
      <c r="C206" s="106" t="s">
        <v>131</v>
      </c>
      <c r="D206" s="103"/>
      <c r="E206" s="103">
        <v>0</v>
      </c>
      <c r="F206" s="103">
        <v>0</v>
      </c>
      <c r="G206" s="103">
        <f>+IF(E39="SI",$E$35+$E$36+SUM($E173:G173),0)</f>
        <v>21000</v>
      </c>
      <c r="H206" s="103">
        <f>+IF(F39="SI",$E$35+$E$36+SUM($E173:H173),0)</f>
        <v>0</v>
      </c>
      <c r="I206" s="103"/>
      <c r="J206" s="103"/>
    </row>
    <row r="207" spans="2:13" x14ac:dyDescent="0.3">
      <c r="C207" s="35"/>
      <c r="D207" s="35"/>
      <c r="E207" s="102"/>
      <c r="F207" s="32"/>
      <c r="G207" s="32"/>
      <c r="H207" s="32"/>
      <c r="I207" s="32"/>
      <c r="J207" s="32"/>
    </row>
    <row r="208" spans="2:13" x14ac:dyDescent="0.3">
      <c r="C208" s="37" t="s">
        <v>15</v>
      </c>
      <c r="D208" s="35"/>
      <c r="E208" s="102"/>
      <c r="F208" s="32"/>
      <c r="G208" s="32"/>
      <c r="H208" s="32"/>
      <c r="I208" s="32"/>
      <c r="J208" s="32"/>
    </row>
    <row r="209" spans="2:10" x14ac:dyDescent="0.3">
      <c r="C209" s="35" t="s">
        <v>16</v>
      </c>
      <c r="D209" s="35"/>
      <c r="E209" s="102">
        <f>+I12</f>
        <v>68060</v>
      </c>
      <c r="F209" s="35">
        <f>+E209</f>
        <v>68060</v>
      </c>
      <c r="G209" s="35">
        <f>+F209</f>
        <v>68060</v>
      </c>
      <c r="H209" s="35">
        <f>+G209</f>
        <v>68060</v>
      </c>
      <c r="I209" s="35"/>
      <c r="J209" s="35"/>
    </row>
    <row r="210" spans="2:10" x14ac:dyDescent="0.3">
      <c r="C210" s="35" t="s">
        <v>17</v>
      </c>
      <c r="D210" s="35"/>
      <c r="E210" s="102">
        <f>+I13+E157</f>
        <v>30170</v>
      </c>
      <c r="F210" s="102">
        <f>+E210+F157</f>
        <v>34580</v>
      </c>
      <c r="G210" s="102">
        <f>+F210+G157</f>
        <v>42645.166666666672</v>
      </c>
      <c r="H210" s="102">
        <f>+G210+H157</f>
        <v>50642.666666666672</v>
      </c>
      <c r="I210" s="102"/>
      <c r="J210" s="102"/>
    </row>
    <row r="211" spans="2:10" x14ac:dyDescent="0.3">
      <c r="C211" s="35"/>
      <c r="D211" s="35"/>
      <c r="E211" s="35"/>
      <c r="F211" s="32"/>
      <c r="G211" s="32"/>
      <c r="H211" s="32"/>
      <c r="I211" s="32"/>
      <c r="J211" s="32"/>
    </row>
    <row r="212" spans="2:10" x14ac:dyDescent="0.3">
      <c r="C212" s="6" t="s">
        <v>18</v>
      </c>
      <c r="D212" s="6"/>
      <c r="E212" s="6">
        <f>+SUM(E202:E210)</f>
        <v>120560</v>
      </c>
      <c r="F212" s="6">
        <f>+SUM(F202:F210)</f>
        <v>136960</v>
      </c>
      <c r="G212" s="6">
        <f>+SUM(G202:G210)</f>
        <v>157481.66666666669</v>
      </c>
      <c r="H212" s="6">
        <f>+SUM(H202:H210)</f>
        <v>147906.66666666669</v>
      </c>
      <c r="I212" s="6"/>
      <c r="J212" s="6"/>
    </row>
    <row r="213" spans="2:10" x14ac:dyDescent="0.3">
      <c r="E213" s="3">
        <f>+E212-E199</f>
        <v>0</v>
      </c>
      <c r="F213" s="3">
        <f>+F212-F199</f>
        <v>0</v>
      </c>
      <c r="G213" s="3">
        <f>+G212-G199</f>
        <v>0</v>
      </c>
      <c r="H213" s="3">
        <f>+H212-H199</f>
        <v>0</v>
      </c>
      <c r="I213" s="3"/>
      <c r="J213" s="3"/>
    </row>
    <row r="216" spans="2:10" x14ac:dyDescent="0.3">
      <c r="B216" s="8">
        <v>10</v>
      </c>
      <c r="C216" s="1" t="s">
        <v>132</v>
      </c>
    </row>
    <row r="218" spans="2:10" s="99" customFormat="1" outlineLevel="1" x14ac:dyDescent="0.3">
      <c r="B218" s="108"/>
      <c r="C218" s="110" t="s">
        <v>103</v>
      </c>
      <c r="E218" s="109">
        <f>+E157</f>
        <v>2170</v>
      </c>
      <c r="F218" s="109">
        <f t="shared" ref="F218:H218" si="83">+F157</f>
        <v>4410</v>
      </c>
      <c r="G218" s="109">
        <f t="shared" si="83"/>
        <v>8065.1666666666679</v>
      </c>
      <c r="H218" s="109">
        <f t="shared" si="83"/>
        <v>7997.5</v>
      </c>
    </row>
    <row r="219" spans="2:10" s="99" customFormat="1" outlineLevel="1" x14ac:dyDescent="0.3">
      <c r="B219" s="108"/>
      <c r="C219" s="110" t="s">
        <v>134</v>
      </c>
      <c r="E219" s="109">
        <f>+I12+I13</f>
        <v>96060</v>
      </c>
      <c r="F219" s="109">
        <f>+E220</f>
        <v>98230</v>
      </c>
      <c r="G219" s="109">
        <f>+F220</f>
        <v>102640</v>
      </c>
      <c r="H219" s="109">
        <f t="shared" ref="H219" si="84">+G220</f>
        <v>110705.16666666667</v>
      </c>
    </row>
    <row r="220" spans="2:10" s="99" customFormat="1" outlineLevel="1" x14ac:dyDescent="0.3">
      <c r="B220" s="108"/>
      <c r="C220" s="110" t="s">
        <v>135</v>
      </c>
      <c r="E220" s="109">
        <f>+SUM(E209:E210)</f>
        <v>98230</v>
      </c>
      <c r="F220" s="109">
        <f>+SUM(F209:F210)</f>
        <v>102640</v>
      </c>
      <c r="G220" s="109">
        <f t="shared" ref="G220:H220" si="85">+SUM(G209:G210)</f>
        <v>110705.16666666667</v>
      </c>
      <c r="H220" s="109">
        <f t="shared" si="85"/>
        <v>118702.66666666667</v>
      </c>
    </row>
    <row r="221" spans="2:10" x14ac:dyDescent="0.3">
      <c r="C221" t="s">
        <v>133</v>
      </c>
      <c r="E221" s="107">
        <f>+E218/AVERAGE(E219:E220)</f>
        <v>2.2337742549796695E-2</v>
      </c>
      <c r="F221" s="107">
        <f t="shared" ref="F221:H221" si="86">+F218/AVERAGE(F219:F220)</f>
        <v>4.390899586797431E-2</v>
      </c>
      <c r="G221" s="107">
        <f t="shared" si="86"/>
        <v>7.5606743688436034E-2</v>
      </c>
      <c r="H221" s="107">
        <f t="shared" si="86"/>
        <v>6.972298969738755E-2</v>
      </c>
    </row>
    <row r="222" spans="2:10" outlineLevel="1" x14ac:dyDescent="0.3">
      <c r="C222" s="110" t="s">
        <v>136</v>
      </c>
      <c r="E222" s="109">
        <f>+E149+E150</f>
        <v>1900</v>
      </c>
      <c r="F222" s="109">
        <f>+F149+F150</f>
        <v>6300</v>
      </c>
      <c r="G222" s="109">
        <f t="shared" ref="G222:H222" si="87">+G149+G150</f>
        <v>11425</v>
      </c>
      <c r="H222" s="109">
        <f t="shared" si="87"/>
        <v>11425</v>
      </c>
    </row>
    <row r="223" spans="2:10" s="99" customFormat="1" outlineLevel="1" x14ac:dyDescent="0.3">
      <c r="B223" s="108"/>
      <c r="C223" s="110" t="s">
        <v>137</v>
      </c>
      <c r="E223" s="109">
        <f>+E15</f>
        <v>111560</v>
      </c>
      <c r="F223" s="109">
        <f>+E224</f>
        <v>120560</v>
      </c>
      <c r="G223" s="109">
        <f>+F224</f>
        <v>136960</v>
      </c>
      <c r="H223" s="109">
        <f t="shared" ref="H223" si="88">+G224</f>
        <v>157481.66666666666</v>
      </c>
    </row>
    <row r="224" spans="2:10" s="99" customFormat="1" outlineLevel="1" x14ac:dyDescent="0.3">
      <c r="B224" s="108"/>
      <c r="C224" s="110" t="s">
        <v>138</v>
      </c>
      <c r="E224" s="109">
        <f>+E199</f>
        <v>120560</v>
      </c>
      <c r="F224" s="109">
        <f>+F199</f>
        <v>136960</v>
      </c>
      <c r="G224" s="109">
        <f t="shared" ref="G224:H224" si="89">+G199</f>
        <v>157481.66666666666</v>
      </c>
      <c r="H224" s="109">
        <f t="shared" si="89"/>
        <v>147906.66666666666</v>
      </c>
    </row>
    <row r="225" spans="3:8" x14ac:dyDescent="0.3">
      <c r="C225" t="s">
        <v>139</v>
      </c>
      <c r="E225" s="107">
        <f>+E222/AVERAGE(E223:E224)</f>
        <v>1.637084266758573E-2</v>
      </c>
      <c r="F225" s="107">
        <f t="shared" ref="F225" si="90">+F222/AVERAGE(F223:F224)</f>
        <v>4.8928238583410999E-2</v>
      </c>
      <c r="G225" s="107">
        <f t="shared" ref="G225" si="91">+G222/AVERAGE(G223:G224)</f>
        <v>7.7604505702884005E-2</v>
      </c>
      <c r="H225" s="107">
        <f t="shared" ref="H225" si="92">+H222/AVERAGE(H223:H224)</f>
        <v>7.4822766641380101E-2</v>
      </c>
    </row>
    <row r="227" spans="3:8" outlineLevel="1" x14ac:dyDescent="0.3">
      <c r="C227" s="111" t="s">
        <v>141</v>
      </c>
      <c r="E227" s="112">
        <f>+E157/E144</f>
        <v>0.18083333333333335</v>
      </c>
      <c r="F227" s="112">
        <f>+F157/F144</f>
        <v>0.16961538461538461</v>
      </c>
      <c r="G227" s="112">
        <f t="shared" ref="G227:H227" si="93">+G157/G144</f>
        <v>0.20948484848484852</v>
      </c>
      <c r="H227" s="112">
        <f t="shared" si="93"/>
        <v>0.20772727272727273</v>
      </c>
    </row>
    <row r="228" spans="3:8" outlineLevel="1" x14ac:dyDescent="0.3">
      <c r="C228" s="111" t="s">
        <v>142</v>
      </c>
      <c r="E228" s="112">
        <v>1</v>
      </c>
      <c r="F228" s="112">
        <v>1</v>
      </c>
      <c r="G228" s="112">
        <v>1</v>
      </c>
      <c r="H228" s="112">
        <v>1</v>
      </c>
    </row>
    <row r="229" spans="3:8" outlineLevel="1" x14ac:dyDescent="0.3">
      <c r="C229" s="111" t="s">
        <v>143</v>
      </c>
      <c r="E229" s="112">
        <f>+AVERAGE(E223:E224)/AVERAGE(E219:E220)</f>
        <v>1.1947089402439652</v>
      </c>
      <c r="F229" s="112">
        <f t="shared" ref="F229:H229" si="94">+AVERAGE(F223:F224)/AVERAGE(F219:F220)</f>
        <v>1.2820231990839848</v>
      </c>
      <c r="G229" s="112">
        <f t="shared" si="94"/>
        <v>1.3801187590375843</v>
      </c>
      <c r="H229" s="112">
        <f t="shared" si="94"/>
        <v>1.3312027270210911</v>
      </c>
    </row>
    <row r="230" spans="3:8" outlineLevel="1" x14ac:dyDescent="0.3">
      <c r="C230" s="111" t="s">
        <v>144</v>
      </c>
      <c r="E230" s="112">
        <f>+E144/(AVERAGE(E223:E224))</f>
        <v>0.1033947957952783</v>
      </c>
      <c r="F230" s="112">
        <f t="shared" ref="F230:H230" si="95">+F144/(AVERAGE(F223:F224))</f>
        <v>0.20192606399502952</v>
      </c>
      <c r="G230" s="112">
        <f t="shared" si="95"/>
        <v>0.26151190105567035</v>
      </c>
      <c r="H230" s="112">
        <f t="shared" si="95"/>
        <v>0.25213798824447564</v>
      </c>
    </row>
    <row r="231" spans="3:8" x14ac:dyDescent="0.3">
      <c r="C231" t="s">
        <v>140</v>
      </c>
      <c r="E231" s="107"/>
      <c r="F231" s="107"/>
      <c r="G231" s="107"/>
      <c r="H231" s="107"/>
    </row>
  </sheetData>
  <dataValidations count="1">
    <dataValidation type="list" allowBlank="1" showInputMessage="1" showErrorMessage="1" sqref="E39" xr:uid="{00000000-0002-0000-0100-000000000000}">
      <formula1>"SI,NO"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Ejercicio</vt:lpstr>
      <vt:lpstr>Resolución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Tiendanube</cp:lastModifiedBy>
  <dcterms:created xsi:type="dcterms:W3CDTF">2012-09-02T13:54:17Z</dcterms:created>
  <dcterms:modified xsi:type="dcterms:W3CDTF">2020-04-21T14:44:50Z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-684220592</vt:i4>
  </property>
  <property fmtid="{D5CDD505-2E9C-101B-9397-08002B2CF9AE}" pid="3" name="_NewReviewCycle">
    <vt:lpwstr/>
  </property>
  <property fmtid="{D5CDD505-2E9C-101B-9397-08002B2CF9AE}" pid="4" name="_EmailSubject">
    <vt:lpwstr>Archivos para dar maniana</vt:lpwstr>
  </property>
  <property fmtid="{D5CDD505-2E9C-101B-9397-08002B2CF9AE}" pid="5" name="_AuthorEmail">
    <vt:lpwstr>pbruno@techint.net</vt:lpwstr>
  </property>
  <property fmtid="{D5CDD505-2E9C-101B-9397-08002B2CF9AE}" pid="6" name="_AuthorEmailDisplayName">
    <vt:lpwstr>BRUNO Pablo        C.PLANNING</vt:lpwstr>
  </property>
  <property fmtid="{D5CDD505-2E9C-101B-9397-08002B2CF9AE}" pid="7" name="_ReviewingToolsShownOnce">
    <vt:lpwstr/>
  </property>
</Properties>
</file>