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enda Nube\Desktop\"/>
    </mc:Choice>
  </mc:AlternateContent>
  <xr:revisionPtr revIDLastSave="0" documentId="13_ncr:1_{AC27112C-15DE-429B-BD3A-F5887E22A56F}" xr6:coauthVersionLast="41" xr6:coauthVersionMax="41" xr10:uidLastSave="{00000000-0000-0000-0000-000000000000}"/>
  <bookViews>
    <workbookView xWindow="28680" yWindow="-120" windowWidth="12240" windowHeight="8640" activeTab="5" xr2:uid="{FDB9D4FD-1ACF-41FC-8C78-B92DBC14FA53}"/>
  </bookViews>
  <sheets>
    <sheet name="1a" sheetId="1" r:id="rId1"/>
    <sheet name="1b" sheetId="5" r:id="rId2"/>
    <sheet name="2a" sheetId="6" r:id="rId3"/>
    <sheet name="2b" sheetId="7" r:id="rId4"/>
    <sheet name="3a" sheetId="8" r:id="rId5"/>
    <sheet name="3a_Auxiliar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5" l="1"/>
  <c r="C23" i="5"/>
  <c r="C25" i="5" s="1"/>
  <c r="D19" i="5"/>
  <c r="D24" i="5" s="1"/>
  <c r="E19" i="5" l="1"/>
  <c r="D23" i="5"/>
  <c r="D25" i="5" s="1"/>
  <c r="D45" i="8"/>
  <c r="E45" i="8"/>
  <c r="F45" i="8"/>
  <c r="G45" i="8"/>
  <c r="H45" i="8"/>
  <c r="C45" i="8"/>
  <c r="D70" i="9"/>
  <c r="E70" i="9"/>
  <c r="F70" i="9"/>
  <c r="G70" i="9"/>
  <c r="H70" i="9"/>
  <c r="I70" i="9"/>
  <c r="D71" i="9"/>
  <c r="E71" i="9"/>
  <c r="E31" i="8" s="1"/>
  <c r="F71" i="9"/>
  <c r="G71" i="9"/>
  <c r="H71" i="9"/>
  <c r="I71" i="9"/>
  <c r="C71" i="9"/>
  <c r="C70" i="9"/>
  <c r="D69" i="9"/>
  <c r="E69" i="9"/>
  <c r="F69" i="9"/>
  <c r="G69" i="9"/>
  <c r="G12" i="8" s="1"/>
  <c r="H69" i="9"/>
  <c r="I69" i="9"/>
  <c r="C31" i="8"/>
  <c r="C69" i="9"/>
  <c r="D32" i="8"/>
  <c r="E32" i="8"/>
  <c r="F32" i="8"/>
  <c r="G32" i="8"/>
  <c r="H32" i="8"/>
  <c r="D31" i="8"/>
  <c r="F31" i="8"/>
  <c r="G31" i="8"/>
  <c r="H31" i="8"/>
  <c r="D30" i="8"/>
  <c r="E30" i="8"/>
  <c r="F30" i="8"/>
  <c r="G30" i="8"/>
  <c r="H30" i="8"/>
  <c r="C30" i="8"/>
  <c r="D12" i="8"/>
  <c r="E12" i="8"/>
  <c r="F12" i="8"/>
  <c r="H12" i="8"/>
  <c r="C12" i="8"/>
  <c r="I72" i="9"/>
  <c r="D56" i="8"/>
  <c r="F56" i="8"/>
  <c r="G56" i="8"/>
  <c r="H56" i="8"/>
  <c r="C56" i="8"/>
  <c r="F64" i="9"/>
  <c r="D29" i="8"/>
  <c r="E29" i="8"/>
  <c r="G29" i="8"/>
  <c r="H29" i="8"/>
  <c r="C29" i="8"/>
  <c r="D28" i="8"/>
  <c r="E28" i="8"/>
  <c r="F28" i="8"/>
  <c r="G28" i="8"/>
  <c r="H28" i="8"/>
  <c r="C28" i="8"/>
  <c r="D11" i="8"/>
  <c r="F11" i="8"/>
  <c r="G11" i="8"/>
  <c r="H11" i="8"/>
  <c r="C11" i="8"/>
  <c r="E63" i="9"/>
  <c r="G63" i="9"/>
  <c r="H63" i="9"/>
  <c r="I63" i="9"/>
  <c r="D63" i="9"/>
  <c r="D62" i="9"/>
  <c r="E62" i="9"/>
  <c r="F63" i="9" s="1"/>
  <c r="F29" i="8" s="1"/>
  <c r="F62" i="9"/>
  <c r="G62" i="9"/>
  <c r="H62" i="9"/>
  <c r="I62" i="9"/>
  <c r="C62" i="9"/>
  <c r="F27" i="8"/>
  <c r="G27" i="8"/>
  <c r="H27" i="8"/>
  <c r="D27" i="8"/>
  <c r="C27" i="8"/>
  <c r="E27" i="8"/>
  <c r="I65" i="9"/>
  <c r="F42" i="9"/>
  <c r="F50" i="9" s="1"/>
  <c r="F8" i="8" s="1"/>
  <c r="G42" i="9"/>
  <c r="H42" i="9"/>
  <c r="I42" i="9"/>
  <c r="I50" i="9" s="1"/>
  <c r="E43" i="9"/>
  <c r="F43" i="9" s="1"/>
  <c r="G43" i="9" s="1"/>
  <c r="E42" i="9"/>
  <c r="E50" i="9" s="1"/>
  <c r="E8" i="8" s="1"/>
  <c r="D48" i="9"/>
  <c r="D33" i="8" s="1"/>
  <c r="E48" i="9"/>
  <c r="E33" i="8" s="1"/>
  <c r="F48" i="9"/>
  <c r="F33" i="8" s="1"/>
  <c r="G48" i="9"/>
  <c r="G33" i="8" s="1"/>
  <c r="H48" i="9"/>
  <c r="H33" i="8" s="1"/>
  <c r="I48" i="9"/>
  <c r="E49" i="9"/>
  <c r="E49" i="8" s="1"/>
  <c r="F49" i="9"/>
  <c r="G49" i="9"/>
  <c r="H49" i="9"/>
  <c r="H49" i="8" s="1"/>
  <c r="I49" i="9"/>
  <c r="D50" i="9"/>
  <c r="D8" i="8" s="1"/>
  <c r="G50" i="9"/>
  <c r="G8" i="8" s="1"/>
  <c r="H50" i="9"/>
  <c r="H8" i="8" s="1"/>
  <c r="D52" i="9"/>
  <c r="E52" i="9"/>
  <c r="F52" i="9"/>
  <c r="G52" i="9"/>
  <c r="H52" i="9"/>
  <c r="I52" i="9"/>
  <c r="D53" i="9"/>
  <c r="D34" i="8" s="1"/>
  <c r="E53" i="9"/>
  <c r="E34" i="8" s="1"/>
  <c r="F53" i="9"/>
  <c r="F34" i="8" s="1"/>
  <c r="G53" i="9"/>
  <c r="G34" i="8" s="1"/>
  <c r="H53" i="9"/>
  <c r="H34" i="8" s="1"/>
  <c r="I53" i="9"/>
  <c r="D54" i="9"/>
  <c r="D9" i="8" s="1"/>
  <c r="F54" i="9"/>
  <c r="F9" i="8" s="1"/>
  <c r="G54" i="9"/>
  <c r="G9" i="8" s="1"/>
  <c r="H54" i="9"/>
  <c r="H9" i="8" s="1"/>
  <c r="I54" i="9"/>
  <c r="C49" i="9"/>
  <c r="C49" i="8" s="1"/>
  <c r="C50" i="9"/>
  <c r="C8" i="8" s="1"/>
  <c r="C52" i="9"/>
  <c r="C53" i="9"/>
  <c r="C34" i="8" s="1"/>
  <c r="C54" i="9"/>
  <c r="C9" i="8" s="1"/>
  <c r="C48" i="9"/>
  <c r="C33" i="8" s="1"/>
  <c r="F49" i="8"/>
  <c r="G49" i="8"/>
  <c r="E11" i="8" l="1"/>
  <c r="E56" i="8"/>
  <c r="E24" i="5"/>
  <c r="E23" i="5"/>
  <c r="F19" i="5"/>
  <c r="C32" i="8"/>
  <c r="H43" i="9"/>
  <c r="D25" i="9"/>
  <c r="C27" i="9"/>
  <c r="C32" i="7"/>
  <c r="C33" i="7"/>
  <c r="C58" i="8"/>
  <c r="D58" i="8" s="1"/>
  <c r="E58" i="8" s="1"/>
  <c r="F58" i="8" s="1"/>
  <c r="G58" i="8" s="1"/>
  <c r="H58" i="8" s="1"/>
  <c r="D25" i="8"/>
  <c r="E25" i="8"/>
  <c r="F25" i="8"/>
  <c r="G25" i="8"/>
  <c r="H25" i="8"/>
  <c r="D26" i="8"/>
  <c r="E26" i="8"/>
  <c r="F26" i="8"/>
  <c r="G26" i="8"/>
  <c r="H26" i="8"/>
  <c r="C26" i="8"/>
  <c r="C25" i="8"/>
  <c r="C12" i="9"/>
  <c r="F23" i="5" l="1"/>
  <c r="G19" i="5"/>
  <c r="F24" i="5"/>
  <c r="E25" i="5"/>
  <c r="C35" i="9"/>
  <c r="D35" i="9" s="1"/>
  <c r="E35" i="9" s="1"/>
  <c r="F35" i="9" s="1"/>
  <c r="D49" i="9"/>
  <c r="D49" i="8" s="1"/>
  <c r="I43" i="9"/>
  <c r="D27" i="9"/>
  <c r="C7" i="9"/>
  <c r="C15" i="9" s="1"/>
  <c r="C21" i="8" s="1"/>
  <c r="I5" i="9"/>
  <c r="I10" i="9"/>
  <c r="C20" i="8"/>
  <c r="B60" i="8"/>
  <c r="I48" i="8"/>
  <c r="B48" i="8"/>
  <c r="B51" i="8" s="1"/>
  <c r="B61" i="8" s="1"/>
  <c r="C52" i="6"/>
  <c r="I43" i="6"/>
  <c r="I50" i="6"/>
  <c r="C40" i="6"/>
  <c r="C47" i="6"/>
  <c r="D32" i="7"/>
  <c r="F32" i="7"/>
  <c r="H32" i="7"/>
  <c r="D20" i="7"/>
  <c r="E20" i="7"/>
  <c r="F20" i="7"/>
  <c r="G20" i="7"/>
  <c r="H20" i="7"/>
  <c r="I20" i="7"/>
  <c r="D21" i="7"/>
  <c r="E21" i="7"/>
  <c r="F21" i="7"/>
  <c r="G21" i="7"/>
  <c r="H21" i="7"/>
  <c r="I21" i="7"/>
  <c r="C21" i="7"/>
  <c r="C20" i="7"/>
  <c r="D12" i="7"/>
  <c r="E12" i="7"/>
  <c r="F12" i="7"/>
  <c r="G12" i="7"/>
  <c r="H12" i="7"/>
  <c r="I12" i="7"/>
  <c r="D13" i="7"/>
  <c r="E13" i="7"/>
  <c r="F13" i="7"/>
  <c r="G13" i="7"/>
  <c r="H13" i="7"/>
  <c r="I13" i="7"/>
  <c r="C13" i="7"/>
  <c r="C12" i="7"/>
  <c r="C7" i="6"/>
  <c r="C45" i="6" s="1"/>
  <c r="C5" i="6"/>
  <c r="C38" i="6" s="1"/>
  <c r="I48" i="6"/>
  <c r="I41" i="6"/>
  <c r="I24" i="6"/>
  <c r="I28" i="6" s="1"/>
  <c r="H24" i="6"/>
  <c r="H28" i="6" s="1"/>
  <c r="G24" i="6"/>
  <c r="G28" i="6" s="1"/>
  <c r="F24" i="6"/>
  <c r="F28" i="6" s="1"/>
  <c r="E24" i="6"/>
  <c r="E28" i="6" s="1"/>
  <c r="D24" i="6"/>
  <c r="D28" i="6" s="1"/>
  <c r="C24" i="6"/>
  <c r="C28" i="6" s="1"/>
  <c r="I15" i="6"/>
  <c r="I19" i="6" s="1"/>
  <c r="H15" i="6"/>
  <c r="H19" i="6" s="1"/>
  <c r="G15" i="6"/>
  <c r="G19" i="6" s="1"/>
  <c r="F15" i="6"/>
  <c r="F19" i="6" s="1"/>
  <c r="E15" i="6"/>
  <c r="E19" i="6" s="1"/>
  <c r="D15" i="6"/>
  <c r="D19" i="6" s="1"/>
  <c r="C15" i="6"/>
  <c r="C19" i="6" s="1"/>
  <c r="F25" i="5" l="1"/>
  <c r="G23" i="5"/>
  <c r="H19" i="5"/>
  <c r="G24" i="5"/>
  <c r="D51" i="9"/>
  <c r="D50" i="8" s="1"/>
  <c r="E30" i="9"/>
  <c r="C51" i="9"/>
  <c r="C50" i="8" s="1"/>
  <c r="G35" i="9"/>
  <c r="F51" i="9"/>
  <c r="F50" i="8" s="1"/>
  <c r="G33" i="7"/>
  <c r="H33" i="7"/>
  <c r="F33" i="7"/>
  <c r="D33" i="7"/>
  <c r="I33" i="7"/>
  <c r="E33" i="7"/>
  <c r="I32" i="7"/>
  <c r="E32" i="7"/>
  <c r="G32" i="7"/>
  <c r="C29" i="6"/>
  <c r="C20" i="6"/>
  <c r="C16" i="5"/>
  <c r="C15" i="5"/>
  <c r="C10" i="9" s="1"/>
  <c r="C13" i="9" s="1"/>
  <c r="D11" i="9" s="1"/>
  <c r="C8" i="5"/>
  <c r="C7" i="5"/>
  <c r="D11" i="5"/>
  <c r="D3" i="5"/>
  <c r="D17" i="1"/>
  <c r="E17" i="1"/>
  <c r="F17" i="1"/>
  <c r="G17" i="1"/>
  <c r="H17" i="1"/>
  <c r="C17" i="1"/>
  <c r="C16" i="1"/>
  <c r="D16" i="1"/>
  <c r="E16" i="1"/>
  <c r="F16" i="1"/>
  <c r="G16" i="1"/>
  <c r="H16" i="1"/>
  <c r="D15" i="1"/>
  <c r="E15" i="1"/>
  <c r="F15" i="1"/>
  <c r="G15" i="1"/>
  <c r="H15" i="1"/>
  <c r="C15" i="1"/>
  <c r="D14" i="1"/>
  <c r="E14" i="1"/>
  <c r="F14" i="1"/>
  <c r="G14" i="1"/>
  <c r="H14" i="1"/>
  <c r="C14" i="1"/>
  <c r="C13" i="1"/>
  <c r="D13" i="1"/>
  <c r="E13" i="1"/>
  <c r="F13" i="1"/>
  <c r="G13" i="1"/>
  <c r="H13" i="1"/>
  <c r="D12" i="1"/>
  <c r="E12" i="1"/>
  <c r="F12" i="1"/>
  <c r="G12" i="1"/>
  <c r="H12" i="1"/>
  <c r="C12" i="1"/>
  <c r="D11" i="1"/>
  <c r="E11" i="1"/>
  <c r="F11" i="1"/>
  <c r="G11" i="1"/>
  <c r="H11" i="1"/>
  <c r="D10" i="1"/>
  <c r="E10" i="1" s="1"/>
  <c r="F10" i="1" s="1"/>
  <c r="G10" i="1" s="1"/>
  <c r="H10" i="1" s="1"/>
  <c r="E9" i="1"/>
  <c r="F9" i="1" s="1"/>
  <c r="G9" i="1" s="1"/>
  <c r="H9" i="1" s="1"/>
  <c r="D9" i="1"/>
  <c r="C11" i="1"/>
  <c r="E11" i="5" l="1"/>
  <c r="D7" i="6"/>
  <c r="E3" i="5"/>
  <c r="D5" i="6"/>
  <c r="C9" i="5"/>
  <c r="C5" i="9"/>
  <c r="C8" i="9" s="1"/>
  <c r="D6" i="9" s="1"/>
  <c r="D7" i="9" s="1"/>
  <c r="F3" i="5"/>
  <c r="E5" i="6"/>
  <c r="E20" i="6" s="1"/>
  <c r="G25" i="5"/>
  <c r="H24" i="5"/>
  <c r="H23" i="5"/>
  <c r="H35" i="9"/>
  <c r="G51" i="9"/>
  <c r="G50" i="8" s="1"/>
  <c r="E54" i="9"/>
  <c r="E9" i="8" s="1"/>
  <c r="E51" i="9"/>
  <c r="E50" i="8" s="1"/>
  <c r="D12" i="9"/>
  <c r="C31" i="6"/>
  <c r="E15" i="5"/>
  <c r="E10" i="9" s="1"/>
  <c r="E7" i="5"/>
  <c r="E5" i="9" s="1"/>
  <c r="D7" i="5"/>
  <c r="D5" i="9" s="1"/>
  <c r="D8" i="9" s="1"/>
  <c r="F8" i="5"/>
  <c r="D16" i="5"/>
  <c r="E8" i="5"/>
  <c r="C17" i="5"/>
  <c r="C29" i="5" s="1"/>
  <c r="E16" i="5"/>
  <c r="F7" i="5"/>
  <c r="F5" i="9" s="1"/>
  <c r="D8" i="5"/>
  <c r="D15" i="5"/>
  <c r="D10" i="9" s="1"/>
  <c r="C27" i="5"/>
  <c r="C3" i="8" s="1"/>
  <c r="C28" i="5"/>
  <c r="C4" i="8" s="1"/>
  <c r="E38" i="6" l="1"/>
  <c r="C16" i="9"/>
  <c r="C46" i="8" s="1"/>
  <c r="D38" i="6"/>
  <c r="C41" i="6" s="1"/>
  <c r="D20" i="6"/>
  <c r="D13" i="9"/>
  <c r="E11" i="9" s="1"/>
  <c r="E12" i="9" s="1"/>
  <c r="E13" i="9" s="1"/>
  <c r="F11" i="9" s="1"/>
  <c r="F12" i="9" s="1"/>
  <c r="D45" i="6"/>
  <c r="C48" i="6" s="1"/>
  <c r="C50" i="6" s="1"/>
  <c r="D29" i="6"/>
  <c r="C5" i="8"/>
  <c r="C10" i="8" s="1"/>
  <c r="C13" i="8" s="1"/>
  <c r="C14" i="8" s="1"/>
  <c r="C55" i="8" s="1"/>
  <c r="F11" i="5"/>
  <c r="E7" i="6"/>
  <c r="E28" i="5"/>
  <c r="E4" i="8" s="1"/>
  <c r="G3" i="5"/>
  <c r="F5" i="6"/>
  <c r="F38" i="6" s="1"/>
  <c r="H25" i="5"/>
  <c r="I35" i="9"/>
  <c r="I51" i="9" s="1"/>
  <c r="H51" i="9"/>
  <c r="H50" i="8" s="1"/>
  <c r="D15" i="9"/>
  <c r="D21" i="8" s="1"/>
  <c r="E6" i="9"/>
  <c r="D41" i="6"/>
  <c r="D43" i="6" s="1"/>
  <c r="D46" i="6"/>
  <c r="C49" i="6"/>
  <c r="D17" i="5"/>
  <c r="D27" i="5"/>
  <c r="D3" i="8" s="1"/>
  <c r="D9" i="5"/>
  <c r="E9" i="5"/>
  <c r="E17" i="5"/>
  <c r="D28" i="5"/>
  <c r="D4" i="8" s="1"/>
  <c r="F9" i="5"/>
  <c r="E27" i="5"/>
  <c r="E3" i="8" s="1"/>
  <c r="E5" i="8" s="1"/>
  <c r="E10" i="8" s="1"/>
  <c r="E13" i="8" s="1"/>
  <c r="E14" i="8" s="1"/>
  <c r="E16" i="8" s="1"/>
  <c r="F20" i="6" l="1"/>
  <c r="D31" i="6"/>
  <c r="C16" i="8"/>
  <c r="C59" i="8" s="1"/>
  <c r="D16" i="9"/>
  <c r="D46" i="8" s="1"/>
  <c r="C42" i="6"/>
  <c r="C3" i="7" s="1"/>
  <c r="C43" i="6"/>
  <c r="C53" i="6" s="1"/>
  <c r="C48" i="8" s="1"/>
  <c r="D39" i="6"/>
  <c r="D40" i="6" s="1"/>
  <c r="G11" i="5"/>
  <c r="F7" i="6"/>
  <c r="F15" i="5"/>
  <c r="F16" i="5"/>
  <c r="F28" i="5" s="1"/>
  <c r="F4" i="8" s="1"/>
  <c r="E29" i="6"/>
  <c r="E31" i="6" s="1"/>
  <c r="E45" i="6"/>
  <c r="D48" i="6" s="1"/>
  <c r="D5" i="8"/>
  <c r="D10" i="8" s="1"/>
  <c r="D13" i="8" s="1"/>
  <c r="D14" i="8" s="1"/>
  <c r="D16" i="8" s="1"/>
  <c r="H3" i="5"/>
  <c r="G5" i="6"/>
  <c r="G20" i="6" s="1"/>
  <c r="G8" i="5"/>
  <c r="G7" i="5"/>
  <c r="D49" i="6"/>
  <c r="D5" i="7" s="1"/>
  <c r="D47" i="6"/>
  <c r="E7" i="9"/>
  <c r="E15" i="9" s="1"/>
  <c r="E21" i="8" s="1"/>
  <c r="C5" i="7"/>
  <c r="C39" i="7" s="1"/>
  <c r="C24" i="8" s="1"/>
  <c r="E39" i="6"/>
  <c r="E40" i="6" s="1"/>
  <c r="E41" i="6"/>
  <c r="E43" i="6" s="1"/>
  <c r="E29" i="5"/>
  <c r="D29" i="5"/>
  <c r="D59" i="8" l="1"/>
  <c r="E59" i="8" s="1"/>
  <c r="D42" i="6"/>
  <c r="D52" i="6"/>
  <c r="H11" i="5"/>
  <c r="G7" i="6"/>
  <c r="G16" i="5"/>
  <c r="G28" i="5" s="1"/>
  <c r="G4" i="8" s="1"/>
  <c r="G15" i="5"/>
  <c r="D55" i="8"/>
  <c r="G38" i="6"/>
  <c r="F10" i="9"/>
  <c r="F13" i="9" s="1"/>
  <c r="G11" i="9" s="1"/>
  <c r="G12" i="9" s="1"/>
  <c r="F27" i="5"/>
  <c r="F3" i="8" s="1"/>
  <c r="F5" i="8" s="1"/>
  <c r="F10" i="8" s="1"/>
  <c r="F13" i="8" s="1"/>
  <c r="F14" i="8" s="1"/>
  <c r="F16" i="8" s="1"/>
  <c r="F17" i="5"/>
  <c r="F29" i="5" s="1"/>
  <c r="D50" i="6"/>
  <c r="D53" i="6" s="1"/>
  <c r="D48" i="8" s="1"/>
  <c r="E46" i="6"/>
  <c r="E47" i="6" s="1"/>
  <c r="E52" i="6" s="1"/>
  <c r="F29" i="6"/>
  <c r="F31" i="6" s="1"/>
  <c r="F45" i="6"/>
  <c r="E48" i="6" s="1"/>
  <c r="H8" i="5"/>
  <c r="H5" i="6"/>
  <c r="H38" i="6" s="1"/>
  <c r="H7" i="5"/>
  <c r="G5" i="9"/>
  <c r="G27" i="5"/>
  <c r="G3" i="8" s="1"/>
  <c r="G9" i="5"/>
  <c r="E8" i="9"/>
  <c r="E16" i="9" s="1"/>
  <c r="E46" i="8" s="1"/>
  <c r="E55" i="8"/>
  <c r="C24" i="7"/>
  <c r="C25" i="7" s="1"/>
  <c r="C34" i="7"/>
  <c r="C23" i="8" s="1"/>
  <c r="C16" i="7"/>
  <c r="D3" i="7"/>
  <c r="F39" i="6"/>
  <c r="F40" i="6" s="1"/>
  <c r="E42" i="6"/>
  <c r="F41" i="6"/>
  <c r="F43" i="6" s="1"/>
  <c r="H20" i="6"/>
  <c r="I45" i="6"/>
  <c r="I29" i="6"/>
  <c r="F59" i="8" l="1"/>
  <c r="G5" i="8"/>
  <c r="G10" i="8" s="1"/>
  <c r="G13" i="8" s="1"/>
  <c r="G14" i="8" s="1"/>
  <c r="G16" i="8" s="1"/>
  <c r="G59" i="8" s="1"/>
  <c r="G45" i="6"/>
  <c r="F48" i="6" s="1"/>
  <c r="G29" i="6"/>
  <c r="G31" i="6" s="1"/>
  <c r="E50" i="6"/>
  <c r="E53" i="6" s="1"/>
  <c r="E48" i="8" s="1"/>
  <c r="F46" i="6"/>
  <c r="F47" i="6" s="1"/>
  <c r="F52" i="6" s="1"/>
  <c r="E49" i="6"/>
  <c r="E5" i="7" s="1"/>
  <c r="H15" i="5"/>
  <c r="H7" i="6"/>
  <c r="H16" i="5"/>
  <c r="H28" i="5" s="1"/>
  <c r="H4" i="8" s="1"/>
  <c r="G17" i="5"/>
  <c r="G29" i="5" s="1"/>
  <c r="G10" i="9"/>
  <c r="G13" i="9" s="1"/>
  <c r="H11" i="9" s="1"/>
  <c r="H12" i="9" s="1"/>
  <c r="H9" i="5"/>
  <c r="H5" i="9"/>
  <c r="H27" i="5"/>
  <c r="H3" i="8" s="1"/>
  <c r="F6" i="9"/>
  <c r="F7" i="9" s="1"/>
  <c r="F15" i="9" s="1"/>
  <c r="F21" i="8" s="1"/>
  <c r="F55" i="8"/>
  <c r="D34" i="7"/>
  <c r="D23" i="8" s="1"/>
  <c r="D39" i="7"/>
  <c r="D24" i="8" s="1"/>
  <c r="C17" i="7"/>
  <c r="C18" i="7" s="1"/>
  <c r="D15" i="7" s="1"/>
  <c r="C26" i="7"/>
  <c r="D16" i="7"/>
  <c r="D24" i="7"/>
  <c r="E3" i="7"/>
  <c r="G39" i="6"/>
  <c r="G40" i="6" s="1"/>
  <c r="F42" i="6"/>
  <c r="I38" i="6"/>
  <c r="I20" i="6"/>
  <c r="I31" i="6" s="1"/>
  <c r="H48" i="6"/>
  <c r="H50" i="6" s="1"/>
  <c r="G41" i="6"/>
  <c r="G43" i="6" s="1"/>
  <c r="F50" i="6" l="1"/>
  <c r="F53" i="6" s="1"/>
  <c r="F48" i="8" s="1"/>
  <c r="G46" i="6"/>
  <c r="G47" i="6" s="1"/>
  <c r="G52" i="6" s="1"/>
  <c r="F49" i="6"/>
  <c r="F5" i="7" s="1"/>
  <c r="H29" i="6"/>
  <c r="H31" i="6" s="1"/>
  <c r="H45" i="6"/>
  <c r="G48" i="6" s="1"/>
  <c r="H10" i="9"/>
  <c r="H13" i="9" s="1"/>
  <c r="I11" i="9" s="1"/>
  <c r="I12" i="9" s="1"/>
  <c r="I13" i="9" s="1"/>
  <c r="H17" i="5"/>
  <c r="H29" i="5" s="1"/>
  <c r="H5" i="8"/>
  <c r="H10" i="8" s="1"/>
  <c r="H13" i="8" s="1"/>
  <c r="H14" i="8" s="1"/>
  <c r="H16" i="8" s="1"/>
  <c r="H59" i="8" s="1"/>
  <c r="F8" i="9"/>
  <c r="F16" i="9" s="1"/>
  <c r="F46" i="8" s="1"/>
  <c r="G55" i="8"/>
  <c r="E34" i="7"/>
  <c r="E23" i="8" s="1"/>
  <c r="E39" i="7"/>
  <c r="E24" i="8" s="1"/>
  <c r="D25" i="7"/>
  <c r="D17" i="7"/>
  <c r="D23" i="7"/>
  <c r="C29" i="7"/>
  <c r="C53" i="8" s="1"/>
  <c r="C60" i="8" s="1"/>
  <c r="C28" i="7"/>
  <c r="C22" i="8" s="1"/>
  <c r="E16" i="7"/>
  <c r="E24" i="7"/>
  <c r="F3" i="7"/>
  <c r="H39" i="6"/>
  <c r="H40" i="6" s="1"/>
  <c r="G42" i="6"/>
  <c r="I46" i="6"/>
  <c r="H41" i="6"/>
  <c r="H43" i="6" s="1"/>
  <c r="H53" i="6" s="1"/>
  <c r="H48" i="8" s="1"/>
  <c r="I49" i="6" l="1"/>
  <c r="I5" i="7" s="1"/>
  <c r="I47" i="6"/>
  <c r="G50" i="6"/>
  <c r="G53" i="6" s="1"/>
  <c r="G48" i="8" s="1"/>
  <c r="H46" i="6"/>
  <c r="G49" i="6"/>
  <c r="G5" i="7" s="1"/>
  <c r="C36" i="8"/>
  <c r="C37" i="8"/>
  <c r="G6" i="9"/>
  <c r="G7" i="9" s="1"/>
  <c r="G15" i="9" s="1"/>
  <c r="G21" i="8" s="1"/>
  <c r="H55" i="8"/>
  <c r="F34" i="7"/>
  <c r="F23" i="8" s="1"/>
  <c r="F39" i="7"/>
  <c r="F24" i="8" s="1"/>
  <c r="E17" i="7"/>
  <c r="E25" i="7"/>
  <c r="D26" i="7"/>
  <c r="E23" i="7" s="1"/>
  <c r="D18" i="7"/>
  <c r="F16" i="7"/>
  <c r="F24" i="7"/>
  <c r="F25" i="7" s="1"/>
  <c r="G3" i="7"/>
  <c r="I39" i="6"/>
  <c r="H42" i="6"/>
  <c r="I42" i="6" l="1"/>
  <c r="I40" i="6"/>
  <c r="H47" i="6"/>
  <c r="H52" i="6" s="1"/>
  <c r="H49" i="6"/>
  <c r="H5" i="7" s="1"/>
  <c r="D20" i="8"/>
  <c r="C65" i="9"/>
  <c r="C44" i="8"/>
  <c r="C39" i="8"/>
  <c r="G8" i="9"/>
  <c r="H6" i="9" s="1"/>
  <c r="G34" i="7"/>
  <c r="G23" i="8" s="1"/>
  <c r="G39" i="7"/>
  <c r="G24" i="8" s="1"/>
  <c r="F17" i="7"/>
  <c r="E26" i="7"/>
  <c r="F23" i="7" s="1"/>
  <c r="F26" i="7" s="1"/>
  <c r="G23" i="7" s="1"/>
  <c r="D28" i="7"/>
  <c r="D22" i="8" s="1"/>
  <c r="D37" i="8" s="1"/>
  <c r="D29" i="7"/>
  <c r="D53" i="8" s="1"/>
  <c r="D60" i="8" s="1"/>
  <c r="E15" i="7"/>
  <c r="G16" i="7"/>
  <c r="G17" i="7" s="1"/>
  <c r="G24" i="7"/>
  <c r="H3" i="7"/>
  <c r="I3" i="7"/>
  <c r="D36" i="8" l="1"/>
  <c r="C51" i="8"/>
  <c r="C61" i="8" s="1"/>
  <c r="C72" i="9"/>
  <c r="G16" i="9"/>
  <c r="G46" i="8" s="1"/>
  <c r="H7" i="9"/>
  <c r="H15" i="9" s="1"/>
  <c r="H21" i="8" s="1"/>
  <c r="I34" i="7"/>
  <c r="I39" i="7"/>
  <c r="H34" i="7"/>
  <c r="H23" i="8" s="1"/>
  <c r="H39" i="7"/>
  <c r="H24" i="8" s="1"/>
  <c r="G25" i="7"/>
  <c r="G26" i="7" s="1"/>
  <c r="H23" i="7" s="1"/>
  <c r="E28" i="7"/>
  <c r="E22" i="8" s="1"/>
  <c r="E37" i="8" s="1"/>
  <c r="E18" i="7"/>
  <c r="I16" i="7"/>
  <c r="I24" i="7"/>
  <c r="H16" i="7"/>
  <c r="H17" i="7" s="1"/>
  <c r="H24" i="7"/>
  <c r="D65" i="9" l="1"/>
  <c r="D44" i="8"/>
  <c r="D39" i="8"/>
  <c r="E20" i="8"/>
  <c r="E36" i="8" s="1"/>
  <c r="H8" i="9"/>
  <c r="I6" i="9" s="1"/>
  <c r="I7" i="9" s="1"/>
  <c r="I8" i="9" s="1"/>
  <c r="I25" i="7"/>
  <c r="I17" i="7"/>
  <c r="H25" i="7"/>
  <c r="H26" i="7" s="1"/>
  <c r="I23" i="7" s="1"/>
  <c r="F15" i="7"/>
  <c r="E29" i="7"/>
  <c r="E53" i="8" s="1"/>
  <c r="E60" i="8" s="1"/>
  <c r="D51" i="8" l="1"/>
  <c r="D61" i="8" s="1"/>
  <c r="D72" i="9"/>
  <c r="E65" i="9"/>
  <c r="E44" i="8"/>
  <c r="F20" i="8"/>
  <c r="E39" i="8"/>
  <c r="H16" i="9"/>
  <c r="H46" i="8" s="1"/>
  <c r="F18" i="7"/>
  <c r="F28" i="7"/>
  <c r="F22" i="8" s="1"/>
  <c r="F37" i="8" s="1"/>
  <c r="I26" i="7"/>
  <c r="F36" i="8" l="1"/>
  <c r="F39" i="8" s="1"/>
  <c r="E72" i="9"/>
  <c r="E51" i="8"/>
  <c r="E61" i="8" s="1"/>
  <c r="F29" i="7"/>
  <c r="F53" i="8" s="1"/>
  <c r="F60" i="8" s="1"/>
  <c r="G15" i="7"/>
  <c r="G28" i="7" s="1"/>
  <c r="G22" i="8" s="1"/>
  <c r="G37" i="8" s="1"/>
  <c r="F65" i="9" l="1"/>
  <c r="F44" i="8"/>
  <c r="F51" i="8" s="1"/>
  <c r="F61" i="8" s="1"/>
  <c r="G20" i="8"/>
  <c r="G36" i="8" s="1"/>
  <c r="G18" i="7"/>
  <c r="F72" i="9" l="1"/>
  <c r="G65" i="9"/>
  <c r="H20" i="8"/>
  <c r="G39" i="8"/>
  <c r="G44" i="8"/>
  <c r="G29" i="7"/>
  <c r="G53" i="8" s="1"/>
  <c r="G60" i="8" s="1"/>
  <c r="H15" i="7"/>
  <c r="H28" i="7" s="1"/>
  <c r="H22" i="8" s="1"/>
  <c r="H37" i="8" s="1"/>
  <c r="G51" i="8" l="1"/>
  <c r="G61" i="8" s="1"/>
  <c r="G72" i="9"/>
  <c r="H36" i="8"/>
  <c r="H18" i="7"/>
  <c r="I15" i="7" s="1"/>
  <c r="I28" i="7" s="1"/>
  <c r="H44" i="8" l="1"/>
  <c r="H65" i="9"/>
  <c r="H39" i="8"/>
  <c r="H29" i="7"/>
  <c r="H53" i="8" s="1"/>
  <c r="H60" i="8" s="1"/>
  <c r="I18" i="7"/>
  <c r="I29" i="7" s="1"/>
  <c r="H72" i="9" l="1"/>
  <c r="H51" i="8"/>
  <c r="H61" i="8" s="1"/>
</calcChain>
</file>

<file path=xl/sharedStrings.xml><?xml version="1.0" encoding="utf-8"?>
<sst xmlns="http://schemas.openxmlformats.org/spreadsheetml/2006/main" count="383" uniqueCount="164">
  <si>
    <t>Hachas</t>
  </si>
  <si>
    <t>Cuchillos</t>
  </si>
  <si>
    <t>Producto</t>
  </si>
  <si>
    <t>Venta de Hachas</t>
  </si>
  <si>
    <t>Venta de Cuchillos</t>
  </si>
  <si>
    <t>Crecimiento</t>
  </si>
  <si>
    <t>Costo del hacha</t>
  </si>
  <si>
    <t>Precio del Hacha</t>
  </si>
  <si>
    <t>Costo del cuchillo</t>
  </si>
  <si>
    <t>Precio del cuchillo</t>
  </si>
  <si>
    <t>unidades</t>
  </si>
  <si>
    <t>[Unidad]</t>
  </si>
  <si>
    <t>Ventas Cuchillos</t>
  </si>
  <si>
    <t>Ventas Hachas</t>
  </si>
  <si>
    <t>Costo Hachas</t>
  </si>
  <si>
    <t>Costo Cuchillos</t>
  </si>
  <si>
    <t>Contribución Hachas</t>
  </si>
  <si>
    <t>Contribución Cuchillos</t>
  </si>
  <si>
    <t>Contribución total</t>
  </si>
  <si>
    <t>$</t>
  </si>
  <si>
    <t>Datos</t>
  </si>
  <si>
    <t>$/u</t>
  </si>
  <si>
    <t>%</t>
  </si>
  <si>
    <t>Ventas</t>
  </si>
  <si>
    <t>Crecimiento mensual</t>
  </si>
  <si>
    <t>Precio</t>
  </si>
  <si>
    <t>Costo</t>
  </si>
  <si>
    <t>Ventas totales</t>
  </si>
  <si>
    <t>Costo total</t>
  </si>
  <si>
    <t>Contribución Marginal Hachas</t>
  </si>
  <si>
    <t>No recomiendo combinar celdas, salvo sea necesario</t>
  </si>
  <si>
    <t>Pueden separar con título y repetir en las celdas lo que es cada cosa</t>
  </si>
  <si>
    <t>Colores para inputs y outputs</t>
  </si>
  <si>
    <t>Bloquear bien celdas</t>
  </si>
  <si>
    <t>Agregar el tema de unidades a trabajar</t>
  </si>
  <si>
    <t>Redondear unidades</t>
  </si>
  <si>
    <t>Totales</t>
  </si>
  <si>
    <t>Ventas Totales</t>
  </si>
  <si>
    <t>Costos Totales</t>
  </si>
  <si>
    <t>El armado modular permite agregar/sacar cosas de manera simple</t>
  </si>
  <si>
    <t>Productos</t>
  </si>
  <si>
    <t>No cometer el error de tratar de separar un año con 2 productos porque no permite copiar fórmulas a la derecha</t>
  </si>
  <si>
    <t>Costos de Venta</t>
  </si>
  <si>
    <t>Acero</t>
  </si>
  <si>
    <t>Madera</t>
  </si>
  <si>
    <t>Ojo con poner en algunos lados decimales y en otros no, se pueden cometer errores graves al revisar</t>
  </si>
  <si>
    <t>MOD</t>
  </si>
  <si>
    <t>HH</t>
  </si>
  <si>
    <t>$/HH</t>
  </si>
  <si>
    <t>GGFV</t>
  </si>
  <si>
    <t>CV unitario</t>
  </si>
  <si>
    <t>CV Total Hachas</t>
  </si>
  <si>
    <t>CV Total Cuchillos</t>
  </si>
  <si>
    <t>CV total</t>
  </si>
  <si>
    <t>Producción</t>
  </si>
  <si>
    <t>Stock Inicial</t>
  </si>
  <si>
    <t>Stock Final</t>
  </si>
  <si>
    <t>Ya empezamos a linkear y estos datos vienen de la hoja anterior</t>
  </si>
  <si>
    <t>No importa que repita los datos, cuando quiera revisar es más fácil tener todo acá junto (es gratis repetir, OJO con zarparse)</t>
  </si>
  <si>
    <t>Materia Prima</t>
  </si>
  <si>
    <t>Deuda Inicial</t>
  </si>
  <si>
    <t>Compras</t>
  </si>
  <si>
    <t>Deuda Final</t>
  </si>
  <si>
    <t>Pagos</t>
  </si>
  <si>
    <t>Para Hachas</t>
  </si>
  <si>
    <t>Para Cuchillos</t>
  </si>
  <si>
    <t>Deuda Final Total</t>
  </si>
  <si>
    <t>Pagos Totales</t>
  </si>
  <si>
    <t>Días de pago</t>
  </si>
  <si>
    <t>días</t>
  </si>
  <si>
    <t>Ojo acá tomar "Deuda inicial" si la deuda está en otra moneda, por ejemplo o si hay alguna otra condición que pudiese cambiar</t>
  </si>
  <si>
    <t>Acá esto va a hacer mucho ruido lo de los 20 días, hay que explicarlo muy bien. La idea es que estén preparados para el 1/12 y 11/12 del juego</t>
  </si>
  <si>
    <t>Mano de Obra</t>
  </si>
  <si>
    <t>Podrían replicar TAL CUAL lo que hicimos para materia prima (trabajo modular), por si alguna vez cambia alguna de las condiciones (eso es tar bien preparado).</t>
  </si>
  <si>
    <t>Pagos MOD</t>
  </si>
  <si>
    <t>Pagos GGFV</t>
  </si>
  <si>
    <t>Costo de Ventas</t>
  </si>
  <si>
    <t>Contribución Marginal</t>
  </si>
  <si>
    <t>Gastos Administración</t>
  </si>
  <si>
    <t>Gastos de Comercialización</t>
  </si>
  <si>
    <t>Amortizaciones</t>
  </si>
  <si>
    <t>EBIT</t>
  </si>
  <si>
    <t>Intereses pagados</t>
  </si>
  <si>
    <t>Intereses cobrados</t>
  </si>
  <si>
    <t>EBT</t>
  </si>
  <si>
    <t>Impuestos a las ganancias</t>
  </si>
  <si>
    <t>Utilidad Neta</t>
  </si>
  <si>
    <t>Acá puedo agregar un control si quisiera, no?</t>
  </si>
  <si>
    <t>Estos son buenos lugares para agregar cotroles</t>
  </si>
  <si>
    <t>Tasa IIGG</t>
  </si>
  <si>
    <t>Otros Ingresos/Egresos</t>
  </si>
  <si>
    <t>Cashflow</t>
  </si>
  <si>
    <t>Cobros</t>
  </si>
  <si>
    <t>Cobros por ventas</t>
  </si>
  <si>
    <t>Pagos de MP</t>
  </si>
  <si>
    <t>Pagos de MOD</t>
  </si>
  <si>
    <t>Pagos de GGFV</t>
  </si>
  <si>
    <t>Pagos de Gastos Administrativos</t>
  </si>
  <si>
    <t>Pagos de Gastos Comerciales</t>
  </si>
  <si>
    <t>Préstamos</t>
  </si>
  <si>
    <t>Intereses de préstamos</t>
  </si>
  <si>
    <t>Intereses de plazo  fijo</t>
  </si>
  <si>
    <t>Inversiones en BU</t>
  </si>
  <si>
    <t>Ventas de BU</t>
  </si>
  <si>
    <t>Caja final</t>
  </si>
  <si>
    <t>Caja inicial</t>
  </si>
  <si>
    <t>Impuestos</t>
  </si>
  <si>
    <t>Balance</t>
  </si>
  <si>
    <t>Activo</t>
  </si>
  <si>
    <t>Pasivo</t>
  </si>
  <si>
    <t>Disponibilidades</t>
  </si>
  <si>
    <t>Deudas MP</t>
  </si>
  <si>
    <t>Plazo Fijo</t>
  </si>
  <si>
    <t>Deudas GGFV</t>
  </si>
  <si>
    <t>Créditos x Ventas</t>
  </si>
  <si>
    <t>Producto Terminado</t>
  </si>
  <si>
    <t>Patrimonio Neto</t>
  </si>
  <si>
    <t>Bienes de Uso (VO)</t>
  </si>
  <si>
    <t>Capital</t>
  </si>
  <si>
    <t>Amort. Acumulada</t>
  </si>
  <si>
    <t>Resultados Acum</t>
  </si>
  <si>
    <t>Total Activo</t>
  </si>
  <si>
    <t>Total Pasivo + PN</t>
  </si>
  <si>
    <t>Acá hay que darse cuenta que es importante valorizar los stocks!</t>
  </si>
  <si>
    <t>Creditos Inicial</t>
  </si>
  <si>
    <t>Créditos Final</t>
  </si>
  <si>
    <t>Delta Caja</t>
  </si>
  <si>
    <t>La celda de check más obvia de todas</t>
  </si>
  <si>
    <t>Inversiones</t>
  </si>
  <si>
    <t>Equipamiento</t>
  </si>
  <si>
    <t>VO</t>
  </si>
  <si>
    <t>Forja Original</t>
  </si>
  <si>
    <t>Amortización Período</t>
  </si>
  <si>
    <t>Amortización Acumulada</t>
  </si>
  <si>
    <t>Valor residual</t>
  </si>
  <si>
    <t>Resultado por Venta</t>
  </si>
  <si>
    <t>Forja Nueva</t>
  </si>
  <si>
    <t>Compra</t>
  </si>
  <si>
    <t>Venta</t>
  </si>
  <si>
    <t>Resultado por Ventas</t>
  </si>
  <si>
    <t>Resto del equipo</t>
  </si>
  <si>
    <t>Ojo con todo el tema de manejo de bienes de uso: Altas, bajas, etc</t>
  </si>
  <si>
    <t>Bancos</t>
  </si>
  <si>
    <t>Importe tomado</t>
  </si>
  <si>
    <t>Intereses devengados</t>
  </si>
  <si>
    <t>Importe pagado</t>
  </si>
  <si>
    <t>Caja Final</t>
  </si>
  <si>
    <t>TNA</t>
  </si>
  <si>
    <t>Caja Mínima</t>
  </si>
  <si>
    <t>Préstamos tomados</t>
  </si>
  <si>
    <t>Préstamos pagados</t>
  </si>
  <si>
    <t>Plazo fijo Colocado</t>
  </si>
  <si>
    <t>Plazo fijo Cobrado</t>
  </si>
  <si>
    <t>Plazos Fijos</t>
  </si>
  <si>
    <t>Importe Colocado</t>
  </si>
  <si>
    <t>Importe Cobrado</t>
  </si>
  <si>
    <t>Intereses Cobrado</t>
  </si>
  <si>
    <t>Check</t>
  </si>
  <si>
    <t>Yo sumo todo, y los signos se los pongo en la fórmula que trae los datos de otro lado.</t>
  </si>
  <si>
    <t>Obviamente, esto se debería tener más cerca del presupuesto de ventas, pero por la dinámica del ejercicio lo separé acá. En clase lo puedo anexar a donde esté y listo</t>
  </si>
  <si>
    <t>El mundo de los BU es complejo, esta es la solución más elegante y simple que se me ocurrió para que lo manejen y no hagan cagadas (hay otras)</t>
  </si>
  <si>
    <t>Hice que PF y Préstamos funcionen igual para mostrarles que sería un error laburar de esa manera y la importancia de la sensibilidad y demás</t>
  </si>
  <si>
    <t>Cuadro de resultados</t>
  </si>
  <si>
    <t>Escudos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</si>
</sst>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8" formatCode="&quot;$&quot;\ #,##0.00;[Red]\-&quot;$&quot;\ #,##0.00"/>
    <numFmt numFmtId="164" formatCode="#,##0.0"/>
    <numFmt numFmtId="165" formatCode="#,##0\ ;[Red]\(#,##0\);\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9" fontId="2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1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6" fontId="1" fillId="2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17" fontId="1" fillId="3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7" fontId="8" fillId="3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6" fontId="0" fillId="0" borderId="0" xfId="0" applyNumberFormat="1"/>
    <xf numFmtId="9" fontId="0" fillId="0" borderId="0" xfId="0" applyNumberFormat="1"/>
    <xf numFmtId="17" fontId="1" fillId="0" borderId="0" xfId="0" applyNumberFormat="1" applyFont="1"/>
    <xf numFmtId="0" fontId="1" fillId="0" borderId="10" xfId="0" applyFont="1" applyBorder="1"/>
    <xf numFmtId="0" fontId="0" fillId="0" borderId="11" xfId="0" applyBorder="1"/>
    <xf numFmtId="0" fontId="1" fillId="0" borderId="11" xfId="0" applyFont="1" applyBorder="1"/>
    <xf numFmtId="0" fontId="0" fillId="0" borderId="13" xfId="0" applyBorder="1"/>
    <xf numFmtId="165" fontId="0" fillId="0" borderId="0" xfId="0" applyNumberFormat="1"/>
    <xf numFmtId="165" fontId="1" fillId="0" borderId="0" xfId="0" applyNumberFormat="1" applyFont="1"/>
    <xf numFmtId="0" fontId="1" fillId="0" borderId="15" xfId="0" applyFont="1" applyBorder="1"/>
    <xf numFmtId="165" fontId="1" fillId="0" borderId="16" xfId="0" applyNumberFormat="1" applyFont="1" applyBorder="1"/>
    <xf numFmtId="3" fontId="0" fillId="0" borderId="0" xfId="0" applyNumberFormat="1"/>
    <xf numFmtId="4" fontId="0" fillId="0" borderId="0" xfId="0" applyNumberFormat="1"/>
    <xf numFmtId="3" fontId="5" fillId="0" borderId="13" xfId="0" applyNumberFormat="1" applyFont="1" applyBorder="1" applyAlignment="1">
      <alignment horizontal="center"/>
    </xf>
    <xf numFmtId="0" fontId="1" fillId="3" borderId="0" xfId="0" applyFont="1" applyFill="1"/>
    <xf numFmtId="0" fontId="10" fillId="0" borderId="0" xfId="0" applyFont="1"/>
    <xf numFmtId="3" fontId="10" fillId="0" borderId="0" xfId="0" applyNumberFormat="1" applyFont="1"/>
    <xf numFmtId="165" fontId="10" fillId="0" borderId="0" xfId="0" applyNumberFormat="1" applyFont="1"/>
    <xf numFmtId="6" fontId="1" fillId="3" borderId="0" xfId="0" applyNumberFormat="1" applyFont="1" applyFill="1"/>
    <xf numFmtId="8" fontId="0" fillId="0" borderId="0" xfId="0" applyNumberFormat="1"/>
    <xf numFmtId="8" fontId="1" fillId="3" borderId="0" xfId="0" applyNumberFormat="1" applyFont="1" applyFill="1"/>
    <xf numFmtId="40" fontId="1" fillId="0" borderId="0" xfId="0" applyNumberFormat="1" applyFont="1"/>
    <xf numFmtId="40" fontId="0" fillId="0" borderId="0" xfId="0" applyNumberFormat="1"/>
    <xf numFmtId="40" fontId="0" fillId="5" borderId="0" xfId="0" applyNumberFormat="1" applyFill="1"/>
    <xf numFmtId="40" fontId="1" fillId="0" borderId="16" xfId="0" applyNumberFormat="1" applyFont="1" applyBorder="1"/>
    <xf numFmtId="40" fontId="0" fillId="0" borderId="12" xfId="0" applyNumberFormat="1" applyBorder="1"/>
    <xf numFmtId="40" fontId="0" fillId="5" borderId="14" xfId="0" applyNumberFormat="1" applyFill="1" applyBorder="1"/>
    <xf numFmtId="40" fontId="0" fillId="0" borderId="14" xfId="0" applyNumberFormat="1" applyBorder="1"/>
    <xf numFmtId="40" fontId="1" fillId="0" borderId="17" xfId="0" applyNumberFormat="1" applyFont="1" applyBorder="1"/>
    <xf numFmtId="40" fontId="10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9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497-2D3F-4F01-B206-3747A1F4B1CC}">
  <dimension ref="A1:K19"/>
  <sheetViews>
    <sheetView zoomScale="85" zoomScaleNormal="85" workbookViewId="0">
      <selection activeCell="K12" sqref="K12"/>
    </sheetView>
  </sheetViews>
  <sheetFormatPr defaultRowHeight="14.5" x14ac:dyDescent="0.35"/>
  <cols>
    <col min="1" max="1" width="19.54296875" bestFit="1" customWidth="1"/>
    <col min="3" max="8" width="10.26953125" bestFit="1" customWidth="1"/>
  </cols>
  <sheetData>
    <row r="1" spans="1:11" x14ac:dyDescent="0.35">
      <c r="A1" s="72" t="s">
        <v>20</v>
      </c>
      <c r="B1" s="73"/>
      <c r="C1" s="74"/>
    </row>
    <row r="2" spans="1:11" x14ac:dyDescent="0.35">
      <c r="A2" s="4" t="s">
        <v>7</v>
      </c>
      <c r="B2" s="3">
        <v>120</v>
      </c>
      <c r="C2" s="5" t="s">
        <v>21</v>
      </c>
    </row>
    <row r="3" spans="1:11" x14ac:dyDescent="0.35">
      <c r="A3" s="4" t="s">
        <v>6</v>
      </c>
      <c r="B3" s="3">
        <v>55</v>
      </c>
      <c r="C3" s="5" t="s">
        <v>21</v>
      </c>
    </row>
    <row r="4" spans="1:11" x14ac:dyDescent="0.35">
      <c r="A4" s="4" t="s">
        <v>9</v>
      </c>
      <c r="B4" s="3">
        <v>70</v>
      </c>
      <c r="C4" s="5" t="s">
        <v>21</v>
      </c>
    </row>
    <row r="5" spans="1:11" x14ac:dyDescent="0.35">
      <c r="A5" s="4" t="s">
        <v>8</v>
      </c>
      <c r="B5" s="3">
        <v>40</v>
      </c>
      <c r="C5" s="5" t="s">
        <v>21</v>
      </c>
    </row>
    <row r="6" spans="1:11" ht="15" thickBot="1" x14ac:dyDescent="0.4">
      <c r="A6" s="6" t="s">
        <v>5</v>
      </c>
      <c r="B6" s="7">
        <v>0.05</v>
      </c>
      <c r="C6" s="8" t="s">
        <v>22</v>
      </c>
    </row>
    <row r="7" spans="1:11" x14ac:dyDescent="0.35">
      <c r="K7" t="s">
        <v>41</v>
      </c>
    </row>
    <row r="8" spans="1:11" x14ac:dyDescent="0.35">
      <c r="A8" s="1" t="s">
        <v>2</v>
      </c>
      <c r="B8" s="10" t="s">
        <v>11</v>
      </c>
      <c r="C8" s="9">
        <v>43466</v>
      </c>
      <c r="D8" s="9">
        <v>43497</v>
      </c>
      <c r="E8" s="9">
        <v>43525</v>
      </c>
      <c r="F8" s="9">
        <v>43556</v>
      </c>
      <c r="G8" s="9">
        <v>43586</v>
      </c>
      <c r="H8" s="9">
        <v>43617</v>
      </c>
      <c r="K8" t="s">
        <v>32</v>
      </c>
    </row>
    <row r="9" spans="1:11" x14ac:dyDescent="0.35">
      <c r="A9" s="1" t="s">
        <v>3</v>
      </c>
      <c r="B9" s="11" t="s">
        <v>10</v>
      </c>
      <c r="C9" s="12">
        <v>100</v>
      </c>
      <c r="D9" s="13">
        <f>ROUNDUP(C9*(1+$B$6),0)</f>
        <v>105</v>
      </c>
      <c r="E9" s="13">
        <f t="shared" ref="E9:H10" si="0">ROUNDUP(D9*(1+$B$6),0)</f>
        <v>111</v>
      </c>
      <c r="F9" s="13">
        <f t="shared" si="0"/>
        <v>117</v>
      </c>
      <c r="G9" s="13">
        <f t="shared" si="0"/>
        <v>123</v>
      </c>
      <c r="H9" s="13">
        <f t="shared" si="0"/>
        <v>130</v>
      </c>
      <c r="K9" t="s">
        <v>33</v>
      </c>
    </row>
    <row r="10" spans="1:11" x14ac:dyDescent="0.35">
      <c r="A10" s="1" t="s">
        <v>4</v>
      </c>
      <c r="B10" s="11" t="s">
        <v>10</v>
      </c>
      <c r="C10" s="12">
        <v>200</v>
      </c>
      <c r="D10" s="13">
        <f>ROUNDUP(C10*(1+$B$6),0)</f>
        <v>210</v>
      </c>
      <c r="E10" s="13">
        <f t="shared" si="0"/>
        <v>221</v>
      </c>
      <c r="F10" s="13">
        <f t="shared" si="0"/>
        <v>233</v>
      </c>
      <c r="G10" s="13">
        <f t="shared" si="0"/>
        <v>245</v>
      </c>
      <c r="H10" s="13">
        <f t="shared" si="0"/>
        <v>258</v>
      </c>
      <c r="K10" t="s">
        <v>34</v>
      </c>
    </row>
    <row r="11" spans="1:11" x14ac:dyDescent="0.35">
      <c r="A11" s="1" t="s">
        <v>13</v>
      </c>
      <c r="B11" s="11" t="s">
        <v>19</v>
      </c>
      <c r="C11" s="14">
        <f>+C9*$B$2</f>
        <v>12000</v>
      </c>
      <c r="D11" s="14">
        <f t="shared" ref="D11:H11" si="1">+D9*$B$2</f>
        <v>12600</v>
      </c>
      <c r="E11" s="14">
        <f t="shared" si="1"/>
        <v>13320</v>
      </c>
      <c r="F11" s="14">
        <f t="shared" si="1"/>
        <v>14040</v>
      </c>
      <c r="G11" s="14">
        <f t="shared" si="1"/>
        <v>14760</v>
      </c>
      <c r="H11" s="14">
        <f t="shared" si="1"/>
        <v>15600</v>
      </c>
      <c r="K11" t="s">
        <v>35</v>
      </c>
    </row>
    <row r="12" spans="1:11" x14ac:dyDescent="0.35">
      <c r="A12" s="1" t="s">
        <v>12</v>
      </c>
      <c r="B12" s="11" t="s">
        <v>19</v>
      </c>
      <c r="C12" s="14">
        <f>+C10*$B$4</f>
        <v>14000</v>
      </c>
      <c r="D12" s="14">
        <f t="shared" ref="D12:H12" si="2">+D10*$B$4</f>
        <v>14700</v>
      </c>
      <c r="E12" s="14">
        <f t="shared" si="2"/>
        <v>15470</v>
      </c>
      <c r="F12" s="14">
        <f t="shared" si="2"/>
        <v>16310</v>
      </c>
      <c r="G12" s="14">
        <f t="shared" si="2"/>
        <v>17150</v>
      </c>
      <c r="H12" s="14">
        <f t="shared" si="2"/>
        <v>18060</v>
      </c>
    </row>
    <row r="13" spans="1:11" x14ac:dyDescent="0.35">
      <c r="A13" s="1" t="s">
        <v>14</v>
      </c>
      <c r="B13" s="11" t="s">
        <v>19</v>
      </c>
      <c r="C13" s="14">
        <f>+C9*$B$3</f>
        <v>5500</v>
      </c>
      <c r="D13" s="14">
        <f t="shared" ref="D13:H13" si="3">+D9*$B$5</f>
        <v>4200</v>
      </c>
      <c r="E13" s="14">
        <f t="shared" si="3"/>
        <v>4440</v>
      </c>
      <c r="F13" s="14">
        <f t="shared" si="3"/>
        <v>4680</v>
      </c>
      <c r="G13" s="14">
        <f t="shared" si="3"/>
        <v>4920</v>
      </c>
      <c r="H13" s="14">
        <f t="shared" si="3"/>
        <v>5200</v>
      </c>
    </row>
    <row r="14" spans="1:11" x14ac:dyDescent="0.35">
      <c r="A14" s="1" t="s">
        <v>15</v>
      </c>
      <c r="B14" s="11" t="s">
        <v>19</v>
      </c>
      <c r="C14" s="14">
        <f>+C10*$B$5</f>
        <v>8000</v>
      </c>
      <c r="D14" s="14">
        <f t="shared" ref="D14:H14" si="4">+D10*$B$5</f>
        <v>8400</v>
      </c>
      <c r="E14" s="14">
        <f t="shared" si="4"/>
        <v>8840</v>
      </c>
      <c r="F14" s="14">
        <f t="shared" si="4"/>
        <v>9320</v>
      </c>
      <c r="G14" s="14">
        <f t="shared" si="4"/>
        <v>9800</v>
      </c>
      <c r="H14" s="14">
        <f t="shared" si="4"/>
        <v>10320</v>
      </c>
    </row>
    <row r="15" spans="1:11" x14ac:dyDescent="0.35">
      <c r="A15" s="1" t="s">
        <v>16</v>
      </c>
      <c r="B15" s="11" t="s">
        <v>19</v>
      </c>
      <c r="C15" s="14">
        <f>+C11-C13</f>
        <v>6500</v>
      </c>
      <c r="D15" s="14">
        <f t="shared" ref="D15:H16" si="5">+D11-D13</f>
        <v>8400</v>
      </c>
      <c r="E15" s="14">
        <f t="shared" si="5"/>
        <v>8880</v>
      </c>
      <c r="F15" s="14">
        <f t="shared" si="5"/>
        <v>9360</v>
      </c>
      <c r="G15" s="14">
        <f t="shared" si="5"/>
        <v>9840</v>
      </c>
      <c r="H15" s="14">
        <f t="shared" si="5"/>
        <v>10400</v>
      </c>
    </row>
    <row r="16" spans="1:11" x14ac:dyDescent="0.35">
      <c r="A16" s="1" t="s">
        <v>17</v>
      </c>
      <c r="B16" s="11" t="s">
        <v>19</v>
      </c>
      <c r="C16" s="14">
        <f>+C12-C14</f>
        <v>6000</v>
      </c>
      <c r="D16" s="14">
        <f t="shared" si="5"/>
        <v>6300</v>
      </c>
      <c r="E16" s="14">
        <f t="shared" si="5"/>
        <v>6630</v>
      </c>
      <c r="F16" s="14">
        <f t="shared" si="5"/>
        <v>6990</v>
      </c>
      <c r="G16" s="14">
        <f t="shared" si="5"/>
        <v>7350</v>
      </c>
      <c r="H16" s="14">
        <f t="shared" si="5"/>
        <v>7740</v>
      </c>
    </row>
    <row r="17" spans="1:8" x14ac:dyDescent="0.35">
      <c r="A17" s="15" t="s">
        <v>18</v>
      </c>
      <c r="B17" s="16" t="s">
        <v>19</v>
      </c>
      <c r="C17" s="17">
        <f>+C15+C16</f>
        <v>12500</v>
      </c>
      <c r="D17" s="17">
        <f t="shared" ref="D17:H17" si="6">+D15+D16</f>
        <v>14700</v>
      </c>
      <c r="E17" s="17">
        <f t="shared" si="6"/>
        <v>15510</v>
      </c>
      <c r="F17" s="17">
        <f t="shared" si="6"/>
        <v>16350</v>
      </c>
      <c r="G17" s="17">
        <f t="shared" si="6"/>
        <v>17190</v>
      </c>
      <c r="H17" s="17">
        <f t="shared" si="6"/>
        <v>18140</v>
      </c>
    </row>
    <row r="19" spans="1:8" x14ac:dyDescent="0.35">
      <c r="C19" s="82"/>
      <c r="D19" s="82"/>
    </row>
  </sheetData>
  <mergeCells count="2">
    <mergeCell ref="A1:C1"/>
    <mergeCell ref="C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9335-B8AD-4C54-8C79-14D9B16AC22B}">
  <dimension ref="A1:K29"/>
  <sheetViews>
    <sheetView zoomScale="70" zoomScaleNormal="70" workbookViewId="0">
      <selection activeCell="K3" sqref="K3"/>
    </sheetView>
  </sheetViews>
  <sheetFormatPr defaultRowHeight="14.5" x14ac:dyDescent="0.35"/>
  <cols>
    <col min="1" max="1" width="26.1796875" bestFit="1" customWidth="1"/>
    <col min="2" max="2" width="11.54296875" bestFit="1" customWidth="1"/>
    <col min="3" max="8" width="10.26953125" style="81" bestFit="1" customWidth="1"/>
  </cols>
  <sheetData>
    <row r="1" spans="1:11" x14ac:dyDescent="0.35">
      <c r="A1" s="19" t="s">
        <v>40</v>
      </c>
      <c r="B1" s="10" t="s">
        <v>11</v>
      </c>
      <c r="C1" s="9">
        <v>43466</v>
      </c>
      <c r="D1" s="9">
        <v>43497</v>
      </c>
      <c r="E1" s="9">
        <v>43525</v>
      </c>
      <c r="F1" s="9">
        <v>43556</v>
      </c>
      <c r="G1" s="9">
        <v>43586</v>
      </c>
      <c r="H1" s="9">
        <v>43617</v>
      </c>
      <c r="K1" t="s">
        <v>30</v>
      </c>
    </row>
    <row r="2" spans="1:11" x14ac:dyDescent="0.35">
      <c r="A2" s="20" t="s">
        <v>0</v>
      </c>
      <c r="B2" s="21"/>
      <c r="C2" s="22"/>
      <c r="D2" s="22"/>
      <c r="E2" s="22"/>
      <c r="F2" s="22"/>
      <c r="G2" s="22"/>
      <c r="H2" s="22"/>
      <c r="K2" t="s">
        <v>31</v>
      </c>
    </row>
    <row r="3" spans="1:11" x14ac:dyDescent="0.35">
      <c r="A3" s="2" t="s">
        <v>23</v>
      </c>
      <c r="B3" s="11" t="s">
        <v>10</v>
      </c>
      <c r="C3" s="76">
        <v>100</v>
      </c>
      <c r="D3" s="77">
        <f>ROUNDUP(C3*(1+D4),0)</f>
        <v>107</v>
      </c>
      <c r="E3" s="77">
        <f>ROUNDUP(D3*(1+E4),0)</f>
        <v>115</v>
      </c>
      <c r="F3" s="77">
        <f>ROUNDUP(E3*(1+F4),0)</f>
        <v>127</v>
      </c>
      <c r="G3" s="77">
        <f>ROUNDUP(F3*(1+G4),0)</f>
        <v>140</v>
      </c>
      <c r="H3" s="77">
        <f>ROUNDUP(G3*(1+H4),0)</f>
        <v>154</v>
      </c>
      <c r="K3" t="s">
        <v>39</v>
      </c>
    </row>
    <row r="4" spans="1:11" x14ac:dyDescent="0.35">
      <c r="A4" s="2" t="s">
        <v>24</v>
      </c>
      <c r="B4" s="11" t="s">
        <v>22</v>
      </c>
      <c r="C4" s="78">
        <v>7.0000000000000007E-2</v>
      </c>
      <c r="D4" s="78">
        <v>7.0000000000000007E-2</v>
      </c>
      <c r="E4" s="78">
        <v>7.0000000000000007E-2</v>
      </c>
      <c r="F4" s="78">
        <v>0.1</v>
      </c>
      <c r="G4" s="78">
        <v>0.1</v>
      </c>
      <c r="H4" s="78">
        <v>0.1</v>
      </c>
    </row>
    <row r="5" spans="1:11" x14ac:dyDescent="0.35">
      <c r="A5" s="2" t="s">
        <v>25</v>
      </c>
      <c r="B5" s="11" t="s">
        <v>21</v>
      </c>
      <c r="C5" s="76">
        <v>120</v>
      </c>
      <c r="D5" s="76">
        <v>120</v>
      </c>
      <c r="E5" s="76">
        <v>135</v>
      </c>
      <c r="F5" s="76">
        <v>135</v>
      </c>
      <c r="G5" s="76">
        <v>135</v>
      </c>
      <c r="H5" s="76">
        <v>135</v>
      </c>
    </row>
    <row r="6" spans="1:11" x14ac:dyDescent="0.35">
      <c r="A6" s="2" t="s">
        <v>26</v>
      </c>
      <c r="B6" s="11" t="s">
        <v>21</v>
      </c>
      <c r="C6" s="76">
        <v>55</v>
      </c>
      <c r="D6" s="76">
        <v>55</v>
      </c>
      <c r="E6" s="76">
        <v>55</v>
      </c>
      <c r="F6" s="76">
        <v>55</v>
      </c>
      <c r="G6" s="76">
        <v>55</v>
      </c>
      <c r="H6" s="76">
        <v>55</v>
      </c>
    </row>
    <row r="7" spans="1:11" x14ac:dyDescent="0.35">
      <c r="A7" s="2" t="s">
        <v>27</v>
      </c>
      <c r="B7" s="11" t="s">
        <v>19</v>
      </c>
      <c r="C7" s="79">
        <f>+C5*C3</f>
        <v>12000</v>
      </c>
      <c r="D7" s="79">
        <f>+D5*D3</f>
        <v>12840</v>
      </c>
      <c r="E7" s="79">
        <f>+E5*E3</f>
        <v>15525</v>
      </c>
      <c r="F7" s="79">
        <f>+F5*F3</f>
        <v>17145</v>
      </c>
      <c r="G7" s="79">
        <f>+G5*G3</f>
        <v>18900</v>
      </c>
      <c r="H7" s="79">
        <f>+H5*H3</f>
        <v>20790</v>
      </c>
    </row>
    <row r="8" spans="1:11" x14ac:dyDescent="0.35">
      <c r="A8" s="2" t="s">
        <v>28</v>
      </c>
      <c r="B8" s="11" t="s">
        <v>19</v>
      </c>
      <c r="C8" s="79">
        <f>+C6*C3</f>
        <v>5500</v>
      </c>
      <c r="D8" s="79">
        <f>+D6*D3</f>
        <v>5885</v>
      </c>
      <c r="E8" s="79">
        <f>+E6*E3</f>
        <v>6325</v>
      </c>
      <c r="F8" s="79">
        <f>+F6*F3</f>
        <v>6985</v>
      </c>
      <c r="G8" s="79">
        <f>+G6*G3</f>
        <v>7700</v>
      </c>
      <c r="H8" s="79">
        <f>+H6*H3</f>
        <v>8470</v>
      </c>
    </row>
    <row r="9" spans="1:11" x14ac:dyDescent="0.35">
      <c r="A9" s="23" t="s">
        <v>29</v>
      </c>
      <c r="B9" s="24" t="s">
        <v>19</v>
      </c>
      <c r="C9" s="31">
        <f>+C7-C8</f>
        <v>6500</v>
      </c>
      <c r="D9" s="31">
        <f t="shared" ref="D9:H9" si="0">+D7-D8</f>
        <v>6955</v>
      </c>
      <c r="E9" s="31">
        <f t="shared" si="0"/>
        <v>9200</v>
      </c>
      <c r="F9" s="31">
        <f t="shared" si="0"/>
        <v>10160</v>
      </c>
      <c r="G9" s="31">
        <f t="shared" si="0"/>
        <v>11200</v>
      </c>
      <c r="H9" s="31">
        <f t="shared" si="0"/>
        <v>12320</v>
      </c>
    </row>
    <row r="10" spans="1:11" x14ac:dyDescent="0.35">
      <c r="A10" s="20" t="s">
        <v>1</v>
      </c>
      <c r="B10" s="21"/>
      <c r="C10" s="22"/>
      <c r="D10" s="22"/>
      <c r="E10" s="22"/>
      <c r="F10" s="22"/>
      <c r="G10" s="22"/>
      <c r="H10" s="22"/>
    </row>
    <row r="11" spans="1:11" x14ac:dyDescent="0.35">
      <c r="A11" s="2" t="s">
        <v>23</v>
      </c>
      <c r="B11" s="11" t="s">
        <v>10</v>
      </c>
      <c r="C11" s="76">
        <v>200</v>
      </c>
      <c r="D11" s="77">
        <f>ROUNDUP(C11*(1+D12),0)</f>
        <v>214</v>
      </c>
      <c r="E11" s="77">
        <f t="shared" ref="E11" si="1">ROUNDUP(D11*(1+E12),0)</f>
        <v>229</v>
      </c>
      <c r="F11" s="77">
        <f t="shared" ref="F11" si="2">ROUNDUP(E11*(1+F12),0)</f>
        <v>252</v>
      </c>
      <c r="G11" s="77">
        <f t="shared" ref="G11" si="3">ROUNDUP(F11*(1+G12),0)</f>
        <v>278</v>
      </c>
      <c r="H11" s="77">
        <f>ROUNDUP(G11*(1+H12),0)</f>
        <v>306</v>
      </c>
    </row>
    <row r="12" spans="1:11" x14ac:dyDescent="0.35">
      <c r="A12" s="2" t="s">
        <v>24</v>
      </c>
      <c r="B12" s="11" t="s">
        <v>22</v>
      </c>
      <c r="C12" s="78">
        <v>7.0000000000000007E-2</v>
      </c>
      <c r="D12" s="78">
        <v>7.0000000000000007E-2</v>
      </c>
      <c r="E12" s="78">
        <v>7.0000000000000007E-2</v>
      </c>
      <c r="F12" s="78">
        <v>0.1</v>
      </c>
      <c r="G12" s="78">
        <v>0.1</v>
      </c>
      <c r="H12" s="78">
        <v>0.1</v>
      </c>
    </row>
    <row r="13" spans="1:11" x14ac:dyDescent="0.35">
      <c r="A13" s="2" t="s">
        <v>25</v>
      </c>
      <c r="B13" s="11" t="s">
        <v>21</v>
      </c>
      <c r="C13" s="76">
        <v>70</v>
      </c>
      <c r="D13" s="76">
        <v>70</v>
      </c>
      <c r="E13" s="76">
        <v>70</v>
      </c>
      <c r="F13" s="76">
        <v>70</v>
      </c>
      <c r="G13" s="76">
        <v>70</v>
      </c>
      <c r="H13" s="76">
        <v>70</v>
      </c>
    </row>
    <row r="14" spans="1:11" x14ac:dyDescent="0.35">
      <c r="A14" s="2" t="s">
        <v>26</v>
      </c>
      <c r="B14" s="11" t="s">
        <v>21</v>
      </c>
      <c r="C14" s="76">
        <v>40</v>
      </c>
      <c r="D14" s="76">
        <v>40</v>
      </c>
      <c r="E14" s="76">
        <v>40</v>
      </c>
      <c r="F14" s="76">
        <v>40</v>
      </c>
      <c r="G14" s="76">
        <v>40</v>
      </c>
      <c r="H14" s="76">
        <v>40</v>
      </c>
    </row>
    <row r="15" spans="1:11" x14ac:dyDescent="0.35">
      <c r="A15" s="2" t="s">
        <v>27</v>
      </c>
      <c r="B15" s="11" t="s">
        <v>19</v>
      </c>
      <c r="C15" s="79">
        <f>+C13*C11</f>
        <v>14000</v>
      </c>
      <c r="D15" s="79">
        <f t="shared" ref="D15:H15" si="4">+D13*D11</f>
        <v>14980</v>
      </c>
      <c r="E15" s="79">
        <f t="shared" si="4"/>
        <v>16030</v>
      </c>
      <c r="F15" s="79">
        <f t="shared" si="4"/>
        <v>17640</v>
      </c>
      <c r="G15" s="79">
        <f t="shared" si="4"/>
        <v>19460</v>
      </c>
      <c r="H15" s="79">
        <f t="shared" si="4"/>
        <v>21420</v>
      </c>
    </row>
    <row r="16" spans="1:11" x14ac:dyDescent="0.35">
      <c r="A16" s="2" t="s">
        <v>28</v>
      </c>
      <c r="B16" s="11" t="s">
        <v>19</v>
      </c>
      <c r="C16" s="79">
        <f>+C14*C11</f>
        <v>8000</v>
      </c>
      <c r="D16" s="79">
        <f t="shared" ref="D16:H16" si="5">+D14*D11</f>
        <v>8560</v>
      </c>
      <c r="E16" s="79">
        <f t="shared" si="5"/>
        <v>9160</v>
      </c>
      <c r="F16" s="79">
        <f t="shared" si="5"/>
        <v>10080</v>
      </c>
      <c r="G16" s="79">
        <f t="shared" si="5"/>
        <v>11120</v>
      </c>
      <c r="H16" s="79">
        <f t="shared" si="5"/>
        <v>12240</v>
      </c>
    </row>
    <row r="17" spans="1:8" x14ac:dyDescent="0.35">
      <c r="A17" s="23" t="s">
        <v>29</v>
      </c>
      <c r="B17" s="24" t="s">
        <v>19</v>
      </c>
      <c r="C17" s="31">
        <f>+C15-C16</f>
        <v>6000</v>
      </c>
      <c r="D17" s="31">
        <f t="shared" ref="D17" si="6">+D15-D16</f>
        <v>6420</v>
      </c>
      <c r="E17" s="31">
        <f t="shared" ref="E17" si="7">+E15-E16</f>
        <v>6870</v>
      </c>
      <c r="F17" s="31">
        <f t="shared" ref="F17" si="8">+F15-F16</f>
        <v>7560</v>
      </c>
      <c r="G17" s="31">
        <f t="shared" ref="G17" si="9">+G15-G16</f>
        <v>8340</v>
      </c>
      <c r="H17" s="31">
        <f t="shared" ref="H17" si="10">+H15-H16</f>
        <v>9180</v>
      </c>
    </row>
    <row r="18" spans="1:8" x14ac:dyDescent="0.35">
      <c r="A18" s="20" t="s">
        <v>163</v>
      </c>
      <c r="B18" s="21"/>
      <c r="C18" s="22"/>
      <c r="D18" s="22"/>
      <c r="E18" s="22"/>
      <c r="F18" s="22"/>
      <c r="G18" s="22"/>
      <c r="H18" s="22"/>
    </row>
    <row r="19" spans="1:8" x14ac:dyDescent="0.35">
      <c r="A19" s="2" t="s">
        <v>23</v>
      </c>
      <c r="B19" s="11" t="s">
        <v>10</v>
      </c>
      <c r="C19" s="76">
        <v>150</v>
      </c>
      <c r="D19" s="77">
        <f>ROUNDUP(C19*(1+D20),0)</f>
        <v>155</v>
      </c>
      <c r="E19" s="77">
        <f t="shared" ref="E19" si="11">ROUNDUP(D19*(1+E20),0)</f>
        <v>160</v>
      </c>
      <c r="F19" s="77">
        <f t="shared" ref="F19" si="12">ROUNDUP(E19*(1+F20),0)</f>
        <v>165</v>
      </c>
      <c r="G19" s="77">
        <f t="shared" ref="G19" si="13">ROUNDUP(F19*(1+G20),0)</f>
        <v>170</v>
      </c>
      <c r="H19" s="77">
        <f>ROUNDUP(G19*(1+H20),0)</f>
        <v>176</v>
      </c>
    </row>
    <row r="20" spans="1:8" x14ac:dyDescent="0.35">
      <c r="A20" s="2" t="s">
        <v>24</v>
      </c>
      <c r="B20" s="11" t="s">
        <v>22</v>
      </c>
      <c r="C20" s="78">
        <v>0.03</v>
      </c>
      <c r="D20" s="78">
        <v>0.03</v>
      </c>
      <c r="E20" s="78">
        <v>0.03</v>
      </c>
      <c r="F20" s="78">
        <v>0.03</v>
      </c>
      <c r="G20" s="78">
        <v>0.03</v>
      </c>
      <c r="H20" s="78">
        <v>0.03</v>
      </c>
    </row>
    <row r="21" spans="1:8" x14ac:dyDescent="0.35">
      <c r="A21" s="2" t="s">
        <v>25</v>
      </c>
      <c r="B21" s="11" t="s">
        <v>21</v>
      </c>
      <c r="C21" s="76"/>
      <c r="D21" s="76"/>
      <c r="E21" s="76"/>
      <c r="F21" s="76"/>
      <c r="G21" s="76"/>
      <c r="H21" s="76"/>
    </row>
    <row r="22" spans="1:8" x14ac:dyDescent="0.35">
      <c r="A22" s="2" t="s">
        <v>26</v>
      </c>
      <c r="B22" s="11" t="s">
        <v>21</v>
      </c>
      <c r="C22" s="76"/>
      <c r="D22" s="76"/>
      <c r="E22" s="76"/>
      <c r="F22" s="76"/>
      <c r="G22" s="76"/>
      <c r="H22" s="76"/>
    </row>
    <row r="23" spans="1:8" x14ac:dyDescent="0.35">
      <c r="A23" s="2" t="s">
        <v>27</v>
      </c>
      <c r="B23" s="11" t="s">
        <v>19</v>
      </c>
      <c r="C23" s="79">
        <f>+C21*C19</f>
        <v>0</v>
      </c>
      <c r="D23" s="79">
        <f t="shared" ref="D23:H23" si="14">+D21*D19</f>
        <v>0</v>
      </c>
      <c r="E23" s="79">
        <f t="shared" si="14"/>
        <v>0</v>
      </c>
      <c r="F23" s="79">
        <f t="shared" si="14"/>
        <v>0</v>
      </c>
      <c r="G23" s="79">
        <f t="shared" si="14"/>
        <v>0</v>
      </c>
      <c r="H23" s="79">
        <f t="shared" si="14"/>
        <v>0</v>
      </c>
    </row>
    <row r="24" spans="1:8" x14ac:dyDescent="0.35">
      <c r="A24" s="2" t="s">
        <v>28</v>
      </c>
      <c r="B24" s="11" t="s">
        <v>19</v>
      </c>
      <c r="C24" s="79">
        <f>+C22*C19</f>
        <v>0</v>
      </c>
      <c r="D24" s="79">
        <f t="shared" ref="D24:H24" si="15">+D22*D19</f>
        <v>0</v>
      </c>
      <c r="E24" s="79">
        <f t="shared" si="15"/>
        <v>0</v>
      </c>
      <c r="F24" s="79">
        <f t="shared" si="15"/>
        <v>0</v>
      </c>
      <c r="G24" s="79">
        <f t="shared" si="15"/>
        <v>0</v>
      </c>
      <c r="H24" s="79">
        <f t="shared" si="15"/>
        <v>0</v>
      </c>
    </row>
    <row r="25" spans="1:8" x14ac:dyDescent="0.35">
      <c r="A25" s="23" t="s">
        <v>29</v>
      </c>
      <c r="B25" s="24" t="s">
        <v>19</v>
      </c>
      <c r="C25" s="31">
        <f>+C23-C24</f>
        <v>0</v>
      </c>
      <c r="D25" s="31">
        <f t="shared" ref="D25:H25" si="16">+D23-D24</f>
        <v>0</v>
      </c>
      <c r="E25" s="31">
        <f t="shared" si="16"/>
        <v>0</v>
      </c>
      <c r="F25" s="31">
        <f t="shared" si="16"/>
        <v>0</v>
      </c>
      <c r="G25" s="31">
        <f t="shared" si="16"/>
        <v>0</v>
      </c>
      <c r="H25" s="31">
        <f t="shared" si="16"/>
        <v>0</v>
      </c>
    </row>
    <row r="26" spans="1:8" x14ac:dyDescent="0.35">
      <c r="A26" s="20" t="s">
        <v>36</v>
      </c>
      <c r="B26" s="21"/>
      <c r="C26" s="22"/>
      <c r="D26" s="22"/>
      <c r="E26" s="22"/>
      <c r="F26" s="22"/>
      <c r="G26" s="22"/>
      <c r="H26" s="22"/>
    </row>
    <row r="27" spans="1:8" x14ac:dyDescent="0.35">
      <c r="A27" s="2" t="s">
        <v>37</v>
      </c>
      <c r="B27" s="11" t="s">
        <v>19</v>
      </c>
      <c r="C27" s="80">
        <f>+C15+C7</f>
        <v>26000</v>
      </c>
      <c r="D27" s="80">
        <f t="shared" ref="D27:H27" si="17">+D15+D7</f>
        <v>27820</v>
      </c>
      <c r="E27" s="80">
        <f t="shared" si="17"/>
        <v>31555</v>
      </c>
      <c r="F27" s="80">
        <f t="shared" si="17"/>
        <v>34785</v>
      </c>
      <c r="G27" s="80">
        <f t="shared" si="17"/>
        <v>38360</v>
      </c>
      <c r="H27" s="80">
        <f t="shared" si="17"/>
        <v>42210</v>
      </c>
    </row>
    <row r="28" spans="1:8" x14ac:dyDescent="0.35">
      <c r="A28" s="2" t="s">
        <v>38</v>
      </c>
      <c r="B28" s="11" t="s">
        <v>19</v>
      </c>
      <c r="C28" s="80">
        <f t="shared" ref="C28:C29" si="18">+C16+C8</f>
        <v>13500</v>
      </c>
      <c r="D28" s="80">
        <f t="shared" ref="D28:H28" si="19">+D16+D8</f>
        <v>14445</v>
      </c>
      <c r="E28" s="80">
        <f t="shared" si="19"/>
        <v>15485</v>
      </c>
      <c r="F28" s="80">
        <f t="shared" si="19"/>
        <v>17065</v>
      </c>
      <c r="G28" s="80">
        <f t="shared" si="19"/>
        <v>18820</v>
      </c>
      <c r="H28" s="80">
        <f t="shared" si="19"/>
        <v>20710</v>
      </c>
    </row>
    <row r="29" spans="1:8" x14ac:dyDescent="0.35">
      <c r="A29" s="15" t="s">
        <v>18</v>
      </c>
      <c r="B29" s="16" t="s">
        <v>19</v>
      </c>
      <c r="C29" s="17">
        <f t="shared" si="18"/>
        <v>12500</v>
      </c>
      <c r="D29" s="17">
        <f t="shared" ref="D29:H29" si="20">+D17+D9</f>
        <v>13375</v>
      </c>
      <c r="E29" s="17">
        <f t="shared" si="20"/>
        <v>16070</v>
      </c>
      <c r="F29" s="17">
        <f t="shared" si="20"/>
        <v>17720</v>
      </c>
      <c r="G29" s="17">
        <f t="shared" si="20"/>
        <v>19540</v>
      </c>
      <c r="H29" s="17">
        <f t="shared" si="20"/>
        <v>21500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93FC-4413-4CC4-8B02-4E0CF6A99BBF}">
  <dimension ref="A1:M53"/>
  <sheetViews>
    <sheetView topLeftCell="A40" workbookViewId="0">
      <selection activeCell="D37" sqref="D37"/>
    </sheetView>
  </sheetViews>
  <sheetFormatPr defaultRowHeight="14.5" x14ac:dyDescent="0.35"/>
  <cols>
    <col min="1" max="1" width="19.26953125" customWidth="1"/>
    <col min="3" max="8" width="8.1796875" customWidth="1"/>
  </cols>
  <sheetData>
    <row r="1" spans="1:13" x14ac:dyDescent="0.35">
      <c r="A1" s="75" t="s">
        <v>23</v>
      </c>
      <c r="B1" s="75"/>
      <c r="C1" s="75"/>
      <c r="D1" s="75"/>
      <c r="E1" s="75"/>
      <c r="F1" s="75"/>
      <c r="G1" s="75"/>
      <c r="H1" s="75"/>
      <c r="I1" s="75"/>
    </row>
    <row r="3" spans="1:13" x14ac:dyDescent="0.35">
      <c r="A3" s="19" t="s">
        <v>2</v>
      </c>
      <c r="B3" s="10" t="s">
        <v>11</v>
      </c>
      <c r="C3" s="9">
        <v>43466</v>
      </c>
      <c r="D3" s="9">
        <v>43497</v>
      </c>
      <c r="E3" s="9">
        <v>43525</v>
      </c>
      <c r="F3" s="9">
        <v>43556</v>
      </c>
      <c r="G3" s="9">
        <v>43586</v>
      </c>
      <c r="H3" s="9">
        <v>43617</v>
      </c>
      <c r="I3" s="9">
        <v>43647</v>
      </c>
    </row>
    <row r="4" spans="1:13" x14ac:dyDescent="0.35">
      <c r="A4" s="20" t="s">
        <v>0</v>
      </c>
      <c r="B4" s="21"/>
      <c r="C4" s="22"/>
      <c r="D4" s="22"/>
      <c r="E4" s="22"/>
      <c r="F4" s="22"/>
      <c r="G4" s="22"/>
      <c r="H4" s="22"/>
      <c r="I4" s="22"/>
      <c r="M4" t="s">
        <v>57</v>
      </c>
    </row>
    <row r="5" spans="1:13" x14ac:dyDescent="0.35">
      <c r="A5" s="2" t="s">
        <v>23</v>
      </c>
      <c r="B5" s="11" t="s">
        <v>10</v>
      </c>
      <c r="C5" s="18">
        <f>+'1b'!C3</f>
        <v>100</v>
      </c>
      <c r="D5" s="18">
        <f>+'1b'!D3</f>
        <v>107</v>
      </c>
      <c r="E5" s="18">
        <f>+'1b'!E3</f>
        <v>115</v>
      </c>
      <c r="F5" s="18">
        <f>+'1b'!F3</f>
        <v>127</v>
      </c>
      <c r="G5" s="18">
        <f>+'1b'!G3</f>
        <v>140</v>
      </c>
      <c r="H5" s="18">
        <f>+'1b'!H3</f>
        <v>154</v>
      </c>
      <c r="I5" s="18">
        <v>170</v>
      </c>
    </row>
    <row r="6" spans="1:13" x14ac:dyDescent="0.35">
      <c r="A6" s="20" t="s">
        <v>1</v>
      </c>
      <c r="B6" s="21"/>
      <c r="C6" s="22"/>
      <c r="D6" s="22"/>
      <c r="E6" s="22"/>
      <c r="F6" s="22"/>
      <c r="G6" s="22"/>
      <c r="H6" s="22"/>
      <c r="I6" s="22"/>
    </row>
    <row r="7" spans="1:13" x14ac:dyDescent="0.35">
      <c r="A7" s="2" t="s">
        <v>23</v>
      </c>
      <c r="B7" s="11" t="s">
        <v>10</v>
      </c>
      <c r="C7" s="18">
        <f>+'1b'!C11</f>
        <v>200</v>
      </c>
      <c r="D7" s="18">
        <f>+'1b'!D11</f>
        <v>214</v>
      </c>
      <c r="E7" s="18">
        <f>+'1b'!E11</f>
        <v>229</v>
      </c>
      <c r="F7" s="18">
        <f>+'1b'!F11</f>
        <v>252</v>
      </c>
      <c r="G7" s="18">
        <f>+'1b'!G11</f>
        <v>278</v>
      </c>
      <c r="H7" s="18">
        <f>+'1b'!H11</f>
        <v>306</v>
      </c>
      <c r="I7" s="18">
        <v>321</v>
      </c>
    </row>
    <row r="9" spans="1:13" x14ac:dyDescent="0.35">
      <c r="A9" s="75" t="s">
        <v>42</v>
      </c>
      <c r="B9" s="75"/>
      <c r="C9" s="75"/>
      <c r="D9" s="75"/>
      <c r="E9" s="75"/>
      <c r="F9" s="75"/>
      <c r="G9" s="75"/>
      <c r="H9" s="75"/>
      <c r="I9" s="75"/>
    </row>
    <row r="11" spans="1:13" x14ac:dyDescent="0.35">
      <c r="A11" s="19" t="s">
        <v>2</v>
      </c>
      <c r="B11" s="10" t="s">
        <v>11</v>
      </c>
      <c r="C11" s="9">
        <v>43466</v>
      </c>
      <c r="D11" s="9">
        <v>43497</v>
      </c>
      <c r="E11" s="9">
        <v>43525</v>
      </c>
      <c r="F11" s="9">
        <v>43556</v>
      </c>
      <c r="G11" s="9">
        <v>43586</v>
      </c>
      <c r="H11" s="9">
        <v>43617</v>
      </c>
      <c r="I11" s="9">
        <v>43647</v>
      </c>
    </row>
    <row r="12" spans="1:13" x14ac:dyDescent="0.35">
      <c r="A12" s="20" t="s">
        <v>0</v>
      </c>
      <c r="B12" s="21"/>
      <c r="C12" s="22"/>
      <c r="D12" s="22"/>
      <c r="E12" s="22"/>
      <c r="F12" s="22"/>
      <c r="G12" s="22"/>
      <c r="H12" s="22"/>
      <c r="I12" s="22"/>
    </row>
    <row r="13" spans="1:13" x14ac:dyDescent="0.35">
      <c r="A13" s="2" t="s">
        <v>43</v>
      </c>
      <c r="B13" s="11" t="s">
        <v>21</v>
      </c>
      <c r="C13" s="12">
        <v>30</v>
      </c>
      <c r="D13" s="12">
        <v>30</v>
      </c>
      <c r="E13" s="12">
        <v>30</v>
      </c>
      <c r="F13" s="12">
        <v>30</v>
      </c>
      <c r="G13" s="12">
        <v>30</v>
      </c>
      <c r="H13" s="12">
        <v>30</v>
      </c>
      <c r="I13" s="12">
        <v>30</v>
      </c>
    </row>
    <row r="14" spans="1:13" x14ac:dyDescent="0.35">
      <c r="A14" s="2" t="s">
        <v>44</v>
      </c>
      <c r="B14" s="11" t="s">
        <v>21</v>
      </c>
      <c r="C14" s="12">
        <v>5</v>
      </c>
      <c r="D14" s="12">
        <v>5</v>
      </c>
      <c r="E14" s="12">
        <v>5</v>
      </c>
      <c r="F14" s="12">
        <v>5</v>
      </c>
      <c r="G14" s="12">
        <v>5</v>
      </c>
      <c r="H14" s="12">
        <v>5</v>
      </c>
      <c r="I14" s="12">
        <v>5</v>
      </c>
      <c r="M14" t="s">
        <v>45</v>
      </c>
    </row>
    <row r="15" spans="1:13" x14ac:dyDescent="0.35">
      <c r="A15" s="2" t="s">
        <v>46</v>
      </c>
      <c r="B15" s="11" t="s">
        <v>21</v>
      </c>
      <c r="C15" s="18">
        <f>+C16*C17</f>
        <v>15</v>
      </c>
      <c r="D15" s="18">
        <f t="shared" ref="D15:I15" si="0">+D16*D17</f>
        <v>15</v>
      </c>
      <c r="E15" s="18">
        <f t="shared" si="0"/>
        <v>15</v>
      </c>
      <c r="F15" s="18">
        <f t="shared" si="0"/>
        <v>15</v>
      </c>
      <c r="G15" s="18">
        <f t="shared" si="0"/>
        <v>15</v>
      </c>
      <c r="H15" s="18">
        <f t="shared" si="0"/>
        <v>15</v>
      </c>
      <c r="I15" s="18">
        <f t="shared" si="0"/>
        <v>15</v>
      </c>
    </row>
    <row r="16" spans="1:13" x14ac:dyDescent="0.35">
      <c r="A16" s="26" t="s">
        <v>47</v>
      </c>
      <c r="B16" s="11" t="s">
        <v>47</v>
      </c>
      <c r="C16" s="27">
        <v>1</v>
      </c>
      <c r="D16" s="27">
        <v>1</v>
      </c>
      <c r="E16" s="27">
        <v>1</v>
      </c>
      <c r="F16" s="27">
        <v>1</v>
      </c>
      <c r="G16" s="27">
        <v>1</v>
      </c>
      <c r="H16" s="27">
        <v>1</v>
      </c>
      <c r="I16" s="27">
        <v>1</v>
      </c>
    </row>
    <row r="17" spans="1:13" x14ac:dyDescent="0.35">
      <c r="A17" s="26" t="s">
        <v>48</v>
      </c>
      <c r="B17" s="11" t="s">
        <v>48</v>
      </c>
      <c r="C17" s="28">
        <v>15</v>
      </c>
      <c r="D17" s="28">
        <v>15</v>
      </c>
      <c r="E17" s="28">
        <v>15</v>
      </c>
      <c r="F17" s="28">
        <v>15</v>
      </c>
      <c r="G17" s="28">
        <v>15</v>
      </c>
      <c r="H17" s="28">
        <v>15</v>
      </c>
      <c r="I17" s="28">
        <v>15</v>
      </c>
    </row>
    <row r="18" spans="1:13" x14ac:dyDescent="0.35">
      <c r="A18" s="2" t="s">
        <v>49</v>
      </c>
      <c r="B18" s="11" t="s">
        <v>21</v>
      </c>
      <c r="C18" s="12">
        <v>5</v>
      </c>
      <c r="D18" s="12">
        <v>5</v>
      </c>
      <c r="E18" s="12">
        <v>5</v>
      </c>
      <c r="F18" s="12">
        <v>5</v>
      </c>
      <c r="G18" s="12">
        <v>5</v>
      </c>
      <c r="H18" s="12">
        <v>5</v>
      </c>
      <c r="I18" s="12">
        <v>5</v>
      </c>
    </row>
    <row r="19" spans="1:13" x14ac:dyDescent="0.35">
      <c r="A19" s="29" t="s">
        <v>50</v>
      </c>
      <c r="B19" s="30" t="s">
        <v>21</v>
      </c>
      <c r="C19" s="31">
        <f>+C18+C15+C14+C13</f>
        <v>55</v>
      </c>
      <c r="D19" s="31">
        <f t="shared" ref="D19:I19" si="1">+D18+D15+D14+D13</f>
        <v>55</v>
      </c>
      <c r="E19" s="31">
        <f t="shared" si="1"/>
        <v>55</v>
      </c>
      <c r="F19" s="31">
        <f t="shared" si="1"/>
        <v>55</v>
      </c>
      <c r="G19" s="31">
        <f t="shared" si="1"/>
        <v>55</v>
      </c>
      <c r="H19" s="31">
        <f t="shared" si="1"/>
        <v>55</v>
      </c>
      <c r="I19" s="31">
        <f t="shared" si="1"/>
        <v>55</v>
      </c>
    </row>
    <row r="20" spans="1:13" x14ac:dyDescent="0.35">
      <c r="A20" s="29" t="s">
        <v>51</v>
      </c>
      <c r="B20" s="30" t="s">
        <v>19</v>
      </c>
      <c r="C20" s="31">
        <f t="shared" ref="C20:I20" si="2">+C19*C5</f>
        <v>5500</v>
      </c>
      <c r="D20" s="31">
        <f t="shared" si="2"/>
        <v>5885</v>
      </c>
      <c r="E20" s="31">
        <f t="shared" si="2"/>
        <v>6325</v>
      </c>
      <c r="F20" s="31">
        <f t="shared" si="2"/>
        <v>6985</v>
      </c>
      <c r="G20" s="31">
        <f t="shared" si="2"/>
        <v>7700</v>
      </c>
      <c r="H20" s="31">
        <f t="shared" si="2"/>
        <v>8470</v>
      </c>
      <c r="I20" s="31">
        <f t="shared" si="2"/>
        <v>9350</v>
      </c>
    </row>
    <row r="21" spans="1:13" x14ac:dyDescent="0.35">
      <c r="A21" s="20" t="s">
        <v>1</v>
      </c>
      <c r="B21" s="21"/>
      <c r="C21" s="22"/>
      <c r="D21" s="22"/>
      <c r="E21" s="22"/>
      <c r="F21" s="22"/>
      <c r="G21" s="22"/>
      <c r="H21" s="22"/>
      <c r="I21" s="22"/>
    </row>
    <row r="22" spans="1:13" x14ac:dyDescent="0.35">
      <c r="A22" s="2" t="s">
        <v>43</v>
      </c>
      <c r="B22" s="11" t="s">
        <v>21</v>
      </c>
      <c r="C22" s="12">
        <v>25</v>
      </c>
      <c r="D22" s="12">
        <v>25</v>
      </c>
      <c r="E22" s="12">
        <v>25</v>
      </c>
      <c r="F22" s="12">
        <v>25</v>
      </c>
      <c r="G22" s="12">
        <v>25</v>
      </c>
      <c r="H22" s="12">
        <v>25</v>
      </c>
      <c r="I22" s="12">
        <v>25</v>
      </c>
    </row>
    <row r="23" spans="1:13" x14ac:dyDescent="0.35">
      <c r="A23" s="2" t="s">
        <v>44</v>
      </c>
      <c r="B23" s="11" t="s">
        <v>21</v>
      </c>
      <c r="C23" s="32">
        <v>2.5</v>
      </c>
      <c r="D23" s="32">
        <v>2.5</v>
      </c>
      <c r="E23" s="32">
        <v>2.5</v>
      </c>
      <c r="F23" s="32">
        <v>2.5</v>
      </c>
      <c r="G23" s="32">
        <v>2.5</v>
      </c>
      <c r="H23" s="32">
        <v>2.5</v>
      </c>
      <c r="I23" s="32">
        <v>2.5</v>
      </c>
    </row>
    <row r="24" spans="1:13" x14ac:dyDescent="0.35">
      <c r="A24" s="2" t="s">
        <v>46</v>
      </c>
      <c r="B24" s="11" t="s">
        <v>21</v>
      </c>
      <c r="C24" s="33">
        <f>+C25*C26</f>
        <v>7.5</v>
      </c>
      <c r="D24" s="33">
        <f t="shared" ref="D24:I24" si="3">+D25*D26</f>
        <v>7.5</v>
      </c>
      <c r="E24" s="33">
        <f t="shared" si="3"/>
        <v>7.5</v>
      </c>
      <c r="F24" s="33">
        <f t="shared" si="3"/>
        <v>7.5</v>
      </c>
      <c r="G24" s="33">
        <f t="shared" si="3"/>
        <v>7.5</v>
      </c>
      <c r="H24" s="33">
        <f t="shared" si="3"/>
        <v>7.5</v>
      </c>
      <c r="I24" s="33">
        <f t="shared" si="3"/>
        <v>7.5</v>
      </c>
    </row>
    <row r="25" spans="1:13" x14ac:dyDescent="0.35">
      <c r="A25" s="26" t="s">
        <v>47</v>
      </c>
      <c r="B25" s="11" t="s">
        <v>47</v>
      </c>
      <c r="C25" s="28">
        <v>0.5</v>
      </c>
      <c r="D25" s="28">
        <v>0.5</v>
      </c>
      <c r="E25" s="28">
        <v>0.5</v>
      </c>
      <c r="F25" s="28">
        <v>0.5</v>
      </c>
      <c r="G25" s="28">
        <v>0.5</v>
      </c>
      <c r="H25" s="28">
        <v>0.5</v>
      </c>
      <c r="I25" s="28">
        <v>0.5</v>
      </c>
    </row>
    <row r="26" spans="1:13" x14ac:dyDescent="0.35">
      <c r="A26" s="26" t="s">
        <v>48</v>
      </c>
      <c r="B26" s="11" t="s">
        <v>48</v>
      </c>
      <c r="C26" s="28">
        <v>15</v>
      </c>
      <c r="D26" s="28">
        <v>15</v>
      </c>
      <c r="E26" s="28">
        <v>15</v>
      </c>
      <c r="F26" s="28">
        <v>15</v>
      </c>
      <c r="G26" s="28">
        <v>15</v>
      </c>
      <c r="H26" s="28">
        <v>15</v>
      </c>
      <c r="I26" s="28">
        <v>15</v>
      </c>
    </row>
    <row r="27" spans="1:13" x14ac:dyDescent="0.35">
      <c r="A27" s="2" t="s">
        <v>49</v>
      </c>
      <c r="B27" s="11" t="s">
        <v>21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>
        <v>5</v>
      </c>
    </row>
    <row r="28" spans="1:13" x14ac:dyDescent="0.35">
      <c r="A28" s="29" t="s">
        <v>50</v>
      </c>
      <c r="B28" s="30" t="s">
        <v>21</v>
      </c>
      <c r="C28" s="31">
        <f>+C27+C24+C23+C22</f>
        <v>40</v>
      </c>
      <c r="D28" s="31">
        <f t="shared" ref="D28:I28" si="4">+D27+D24+D23+D22</f>
        <v>40</v>
      </c>
      <c r="E28" s="31">
        <f t="shared" si="4"/>
        <v>40</v>
      </c>
      <c r="F28" s="31">
        <f t="shared" si="4"/>
        <v>40</v>
      </c>
      <c r="G28" s="31">
        <f t="shared" si="4"/>
        <v>40</v>
      </c>
      <c r="H28" s="31">
        <f t="shared" si="4"/>
        <v>40</v>
      </c>
      <c r="I28" s="31">
        <f t="shared" si="4"/>
        <v>40</v>
      </c>
    </row>
    <row r="29" spans="1:13" x14ac:dyDescent="0.35">
      <c r="A29" s="29" t="s">
        <v>52</v>
      </c>
      <c r="B29" s="30" t="s">
        <v>19</v>
      </c>
      <c r="C29" s="31">
        <f t="shared" ref="C29:I29" si="5">+C28*C7</f>
        <v>8000</v>
      </c>
      <c r="D29" s="31">
        <f t="shared" si="5"/>
        <v>8560</v>
      </c>
      <c r="E29" s="31">
        <f t="shared" si="5"/>
        <v>9160</v>
      </c>
      <c r="F29" s="31">
        <f t="shared" si="5"/>
        <v>10080</v>
      </c>
      <c r="G29" s="31">
        <f t="shared" si="5"/>
        <v>11120</v>
      </c>
      <c r="H29" s="31">
        <f t="shared" si="5"/>
        <v>12240</v>
      </c>
      <c r="I29" s="31">
        <f t="shared" si="5"/>
        <v>12840</v>
      </c>
    </row>
    <row r="30" spans="1:13" x14ac:dyDescent="0.35">
      <c r="A30" s="20" t="s">
        <v>36</v>
      </c>
      <c r="B30" s="21"/>
      <c r="C30" s="22"/>
      <c r="D30" s="22"/>
      <c r="E30" s="22"/>
      <c r="F30" s="22"/>
      <c r="G30" s="22"/>
      <c r="H30" s="22"/>
      <c r="I30" s="22"/>
    </row>
    <row r="31" spans="1:13" x14ac:dyDescent="0.35">
      <c r="A31" s="29" t="s">
        <v>53</v>
      </c>
      <c r="B31" s="30" t="s">
        <v>19</v>
      </c>
      <c r="C31" s="31">
        <f>+C29+C20</f>
        <v>13500</v>
      </c>
      <c r="D31" s="31">
        <f t="shared" ref="D31:I31" si="6">+D29+D20</f>
        <v>14445</v>
      </c>
      <c r="E31" s="31">
        <f t="shared" si="6"/>
        <v>15485</v>
      </c>
      <c r="F31" s="31">
        <f t="shared" si="6"/>
        <v>17065</v>
      </c>
      <c r="G31" s="31">
        <f t="shared" si="6"/>
        <v>18820</v>
      </c>
      <c r="H31" s="31">
        <f t="shared" si="6"/>
        <v>20710</v>
      </c>
      <c r="I31" s="31">
        <f t="shared" si="6"/>
        <v>22190</v>
      </c>
      <c r="M31" t="s">
        <v>87</v>
      </c>
    </row>
    <row r="34" spans="1:13" x14ac:dyDescent="0.35">
      <c r="A34" s="75" t="s">
        <v>54</v>
      </c>
      <c r="B34" s="75"/>
      <c r="C34" s="75"/>
      <c r="D34" s="75"/>
      <c r="E34" s="75"/>
      <c r="F34" s="75"/>
      <c r="G34" s="75"/>
      <c r="H34" s="75"/>
      <c r="I34" s="75"/>
    </row>
    <row r="36" spans="1:13" x14ac:dyDescent="0.35">
      <c r="A36" s="19" t="s">
        <v>2</v>
      </c>
      <c r="B36" s="10" t="s">
        <v>11</v>
      </c>
      <c r="C36" s="9">
        <v>43466</v>
      </c>
      <c r="D36" s="9">
        <v>43497</v>
      </c>
      <c r="E36" s="9">
        <v>43525</v>
      </c>
      <c r="F36" s="9">
        <v>43556</v>
      </c>
      <c r="G36" s="9">
        <v>43586</v>
      </c>
      <c r="H36" s="9">
        <v>43617</v>
      </c>
      <c r="I36" s="9">
        <v>43647</v>
      </c>
    </row>
    <row r="37" spans="1:13" x14ac:dyDescent="0.35">
      <c r="A37" s="20" t="s">
        <v>0</v>
      </c>
      <c r="B37" s="21"/>
      <c r="C37" s="22"/>
      <c r="D37" s="22"/>
      <c r="E37" s="22"/>
      <c r="F37" s="22"/>
      <c r="G37" s="22"/>
      <c r="H37" s="22"/>
      <c r="I37" s="22"/>
    </row>
    <row r="38" spans="1:13" x14ac:dyDescent="0.35">
      <c r="A38" s="2" t="s">
        <v>23</v>
      </c>
      <c r="B38" s="11" t="s">
        <v>10</v>
      </c>
      <c r="C38" s="18">
        <f t="shared" ref="C38:I38" si="7">+C5</f>
        <v>100</v>
      </c>
      <c r="D38" s="18">
        <f t="shared" si="7"/>
        <v>107</v>
      </c>
      <c r="E38" s="18">
        <f t="shared" si="7"/>
        <v>115</v>
      </c>
      <c r="F38" s="18">
        <f t="shared" si="7"/>
        <v>127</v>
      </c>
      <c r="G38" s="18">
        <f t="shared" si="7"/>
        <v>140</v>
      </c>
      <c r="H38" s="18">
        <f t="shared" si="7"/>
        <v>154</v>
      </c>
      <c r="I38" s="18">
        <f t="shared" si="7"/>
        <v>170</v>
      </c>
      <c r="M38" t="s">
        <v>58</v>
      </c>
    </row>
    <row r="39" spans="1:13" x14ac:dyDescent="0.35">
      <c r="A39" s="2" t="s">
        <v>55</v>
      </c>
      <c r="B39" s="11" t="s">
        <v>10</v>
      </c>
      <c r="C39" s="12">
        <v>110</v>
      </c>
      <c r="D39" s="18">
        <f>+C41</f>
        <v>107</v>
      </c>
      <c r="E39" s="18">
        <f t="shared" ref="E39:I39" si="8">+D41</f>
        <v>115</v>
      </c>
      <c r="F39" s="18">
        <f t="shared" si="8"/>
        <v>127</v>
      </c>
      <c r="G39" s="18">
        <f t="shared" si="8"/>
        <v>140</v>
      </c>
      <c r="H39" s="18">
        <f t="shared" si="8"/>
        <v>154</v>
      </c>
      <c r="I39" s="18">
        <f t="shared" si="8"/>
        <v>170</v>
      </c>
    </row>
    <row r="40" spans="1:13" x14ac:dyDescent="0.35">
      <c r="A40" s="2" t="s">
        <v>55</v>
      </c>
      <c r="B40" s="11" t="s">
        <v>19</v>
      </c>
      <c r="C40" s="18">
        <f>+C39*C19</f>
        <v>6050</v>
      </c>
      <c r="D40" s="18">
        <f t="shared" ref="D40:I40" si="9">+D39*D19</f>
        <v>5885</v>
      </c>
      <c r="E40" s="18">
        <f t="shared" si="9"/>
        <v>6325</v>
      </c>
      <c r="F40" s="18">
        <f t="shared" si="9"/>
        <v>6985</v>
      </c>
      <c r="G40" s="18">
        <f t="shared" si="9"/>
        <v>7700</v>
      </c>
      <c r="H40" s="18">
        <f t="shared" si="9"/>
        <v>8470</v>
      </c>
      <c r="I40" s="18">
        <f t="shared" si="9"/>
        <v>9350</v>
      </c>
    </row>
    <row r="41" spans="1:13" x14ac:dyDescent="0.35">
      <c r="A41" s="2" t="s">
        <v>56</v>
      </c>
      <c r="B41" s="11" t="s">
        <v>10</v>
      </c>
      <c r="C41" s="18">
        <f>+D38</f>
        <v>107</v>
      </c>
      <c r="D41" s="18">
        <f>+E38</f>
        <v>115</v>
      </c>
      <c r="E41" s="18">
        <f t="shared" ref="E41:I41" si="10">+F38</f>
        <v>127</v>
      </c>
      <c r="F41" s="18">
        <f t="shared" si="10"/>
        <v>140</v>
      </c>
      <c r="G41" s="18">
        <f t="shared" si="10"/>
        <v>154</v>
      </c>
      <c r="H41" s="18">
        <f t="shared" si="10"/>
        <v>170</v>
      </c>
      <c r="I41" s="18">
        <f t="shared" si="10"/>
        <v>0</v>
      </c>
    </row>
    <row r="42" spans="1:13" x14ac:dyDescent="0.35">
      <c r="A42" s="34" t="s">
        <v>54</v>
      </c>
      <c r="B42" s="35" t="s">
        <v>10</v>
      </c>
      <c r="C42" s="25">
        <f>+C38+C41-C39</f>
        <v>97</v>
      </c>
      <c r="D42" s="25">
        <f t="shared" ref="D42:I42" si="11">+D38+D41-D39</f>
        <v>115</v>
      </c>
      <c r="E42" s="25">
        <f t="shared" si="11"/>
        <v>127</v>
      </c>
      <c r="F42" s="25">
        <f t="shared" si="11"/>
        <v>140</v>
      </c>
      <c r="G42" s="25">
        <f t="shared" si="11"/>
        <v>154</v>
      </c>
      <c r="H42" s="25">
        <f t="shared" si="11"/>
        <v>170</v>
      </c>
      <c r="I42" s="25">
        <f t="shared" si="11"/>
        <v>0</v>
      </c>
    </row>
    <row r="43" spans="1:13" x14ac:dyDescent="0.35">
      <c r="A43" s="34" t="s">
        <v>56</v>
      </c>
      <c r="B43" s="35" t="s">
        <v>19</v>
      </c>
      <c r="C43" s="25">
        <f>+C41*C19</f>
        <v>5885</v>
      </c>
      <c r="D43" s="25">
        <f t="shared" ref="D43:I43" si="12">+D41*D19</f>
        <v>6325</v>
      </c>
      <c r="E43" s="25">
        <f t="shared" si="12"/>
        <v>6985</v>
      </c>
      <c r="F43" s="25">
        <f t="shared" si="12"/>
        <v>7700</v>
      </c>
      <c r="G43" s="25">
        <f t="shared" si="12"/>
        <v>8470</v>
      </c>
      <c r="H43" s="25">
        <f t="shared" si="12"/>
        <v>9350</v>
      </c>
      <c r="I43" s="25">
        <f t="shared" si="12"/>
        <v>0</v>
      </c>
    </row>
    <row r="44" spans="1:13" x14ac:dyDescent="0.35">
      <c r="A44" s="20" t="s">
        <v>1</v>
      </c>
      <c r="B44" s="21"/>
      <c r="C44" s="22"/>
      <c r="D44" s="22"/>
      <c r="E44" s="22"/>
      <c r="F44" s="22"/>
      <c r="G44" s="22"/>
      <c r="H44" s="22"/>
      <c r="I44" s="22"/>
    </row>
    <row r="45" spans="1:13" x14ac:dyDescent="0.35">
      <c r="A45" s="2" t="s">
        <v>23</v>
      </c>
      <c r="B45" s="11" t="s">
        <v>10</v>
      </c>
      <c r="C45" s="18">
        <f t="shared" ref="C45:I45" si="13">+C7</f>
        <v>200</v>
      </c>
      <c r="D45" s="18">
        <f t="shared" si="13"/>
        <v>214</v>
      </c>
      <c r="E45" s="18">
        <f t="shared" si="13"/>
        <v>229</v>
      </c>
      <c r="F45" s="18">
        <f t="shared" si="13"/>
        <v>252</v>
      </c>
      <c r="G45" s="18">
        <f t="shared" si="13"/>
        <v>278</v>
      </c>
      <c r="H45" s="18">
        <f t="shared" si="13"/>
        <v>306</v>
      </c>
      <c r="I45" s="18">
        <f t="shared" si="13"/>
        <v>321</v>
      </c>
    </row>
    <row r="46" spans="1:13" x14ac:dyDescent="0.35">
      <c r="A46" s="2" t="s">
        <v>55</v>
      </c>
      <c r="B46" s="11" t="s">
        <v>10</v>
      </c>
      <c r="C46" s="18">
        <v>220</v>
      </c>
      <c r="D46" s="18">
        <f>+C48</f>
        <v>214</v>
      </c>
      <c r="E46" s="18">
        <f t="shared" ref="E46:I46" si="14">+D48</f>
        <v>229</v>
      </c>
      <c r="F46" s="18">
        <f t="shared" si="14"/>
        <v>252</v>
      </c>
      <c r="G46" s="18">
        <f t="shared" si="14"/>
        <v>278</v>
      </c>
      <c r="H46" s="18">
        <f t="shared" si="14"/>
        <v>306</v>
      </c>
      <c r="I46" s="18">
        <f t="shared" si="14"/>
        <v>321</v>
      </c>
    </row>
    <row r="47" spans="1:13" x14ac:dyDescent="0.35">
      <c r="A47" s="2" t="s">
        <v>55</v>
      </c>
      <c r="B47" s="11" t="s">
        <v>19</v>
      </c>
      <c r="C47" s="18">
        <f>+C46*C28</f>
        <v>8800</v>
      </c>
      <c r="D47" s="18">
        <f t="shared" ref="D47:I47" si="15">+D46*D28</f>
        <v>8560</v>
      </c>
      <c r="E47" s="18">
        <f t="shared" si="15"/>
        <v>9160</v>
      </c>
      <c r="F47" s="18">
        <f t="shared" si="15"/>
        <v>10080</v>
      </c>
      <c r="G47" s="18">
        <f t="shared" si="15"/>
        <v>11120</v>
      </c>
      <c r="H47" s="18">
        <f t="shared" si="15"/>
        <v>12240</v>
      </c>
      <c r="I47" s="18">
        <f t="shared" si="15"/>
        <v>12840</v>
      </c>
    </row>
    <row r="48" spans="1:13" x14ac:dyDescent="0.35">
      <c r="A48" s="2" t="s">
        <v>56</v>
      </c>
      <c r="B48" s="11" t="s">
        <v>10</v>
      </c>
      <c r="C48" s="18">
        <f>+D45</f>
        <v>214</v>
      </c>
      <c r="D48" s="18">
        <f>+E45</f>
        <v>229</v>
      </c>
      <c r="E48" s="18">
        <f t="shared" ref="E48:I48" si="16">+F45</f>
        <v>252</v>
      </c>
      <c r="F48" s="18">
        <f t="shared" si="16"/>
        <v>278</v>
      </c>
      <c r="G48" s="18">
        <f t="shared" si="16"/>
        <v>306</v>
      </c>
      <c r="H48" s="18">
        <f t="shared" si="16"/>
        <v>321</v>
      </c>
      <c r="I48" s="18">
        <f t="shared" si="16"/>
        <v>0</v>
      </c>
    </row>
    <row r="49" spans="1:9" x14ac:dyDescent="0.35">
      <c r="A49" s="34" t="s">
        <v>54</v>
      </c>
      <c r="B49" s="35" t="s">
        <v>10</v>
      </c>
      <c r="C49" s="25">
        <f>+C45+C48-C46</f>
        <v>194</v>
      </c>
      <c r="D49" s="25">
        <f t="shared" ref="D49:I49" si="17">+D45+D48-D46</f>
        <v>229</v>
      </c>
      <c r="E49" s="25">
        <f t="shared" si="17"/>
        <v>252</v>
      </c>
      <c r="F49" s="25">
        <f t="shared" si="17"/>
        <v>278</v>
      </c>
      <c r="G49" s="25">
        <f t="shared" si="17"/>
        <v>306</v>
      </c>
      <c r="H49" s="25">
        <f t="shared" si="17"/>
        <v>321</v>
      </c>
      <c r="I49" s="25">
        <f t="shared" si="17"/>
        <v>0</v>
      </c>
    </row>
    <row r="50" spans="1:9" x14ac:dyDescent="0.35">
      <c r="A50" s="34" t="s">
        <v>56</v>
      </c>
      <c r="B50" s="35" t="s">
        <v>19</v>
      </c>
      <c r="C50" s="25">
        <f>+C48*C28</f>
        <v>8560</v>
      </c>
      <c r="D50" s="25">
        <f t="shared" ref="D50:I50" si="18">+D48*D28</f>
        <v>9160</v>
      </c>
      <c r="E50" s="25">
        <f t="shared" si="18"/>
        <v>10080</v>
      </c>
      <c r="F50" s="25">
        <f t="shared" si="18"/>
        <v>11120</v>
      </c>
      <c r="G50" s="25">
        <f t="shared" si="18"/>
        <v>12240</v>
      </c>
      <c r="H50" s="25">
        <f t="shared" si="18"/>
        <v>12840</v>
      </c>
      <c r="I50" s="25">
        <f t="shared" si="18"/>
        <v>0</v>
      </c>
    </row>
    <row r="51" spans="1:9" x14ac:dyDescent="0.35">
      <c r="A51" s="20" t="s">
        <v>36</v>
      </c>
      <c r="B51" s="21"/>
      <c r="C51" s="22"/>
      <c r="D51" s="22"/>
      <c r="E51" s="22"/>
      <c r="F51" s="22"/>
      <c r="G51" s="22"/>
      <c r="H51" s="22"/>
      <c r="I51" s="22"/>
    </row>
    <row r="52" spans="1:9" x14ac:dyDescent="0.35">
      <c r="A52" s="34" t="s">
        <v>55</v>
      </c>
      <c r="B52" s="35" t="s">
        <v>19</v>
      </c>
      <c r="C52" s="25">
        <f>+C47+C40</f>
        <v>14850</v>
      </c>
      <c r="D52" s="25">
        <f t="shared" ref="D52:H52" si="19">+D47+D40</f>
        <v>14445</v>
      </c>
      <c r="E52" s="25">
        <f t="shared" si="19"/>
        <v>15485</v>
      </c>
      <c r="F52" s="25">
        <f t="shared" si="19"/>
        <v>17065</v>
      </c>
      <c r="G52" s="25">
        <f t="shared" si="19"/>
        <v>18820</v>
      </c>
      <c r="H52" s="25">
        <f t="shared" si="19"/>
        <v>20710</v>
      </c>
      <c r="I52" s="25"/>
    </row>
    <row r="53" spans="1:9" x14ac:dyDescent="0.35">
      <c r="A53" s="34" t="s">
        <v>56</v>
      </c>
      <c r="B53" s="35" t="s">
        <v>19</v>
      </c>
      <c r="C53" s="25">
        <f>+C43+C50</f>
        <v>14445</v>
      </c>
      <c r="D53" s="25">
        <f t="shared" ref="D53:H53" si="20">+D43+D50</f>
        <v>15485</v>
      </c>
      <c r="E53" s="25">
        <f t="shared" si="20"/>
        <v>17065</v>
      </c>
      <c r="F53" s="25">
        <f t="shared" si="20"/>
        <v>18820</v>
      </c>
      <c r="G53" s="25">
        <f t="shared" si="20"/>
        <v>20710</v>
      </c>
      <c r="H53" s="25">
        <f t="shared" si="20"/>
        <v>22190</v>
      </c>
      <c r="I53" s="25"/>
    </row>
  </sheetData>
  <mergeCells count="3">
    <mergeCell ref="A34:I34"/>
    <mergeCell ref="A9:I9"/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8412-86C4-4F60-8997-CCABF90416C4}">
  <dimension ref="A1:L39"/>
  <sheetViews>
    <sheetView topLeftCell="A29" workbookViewId="0">
      <selection activeCell="D42" sqref="D42"/>
    </sheetView>
  </sheetViews>
  <sheetFormatPr defaultRowHeight="14.5" x14ac:dyDescent="0.35"/>
  <cols>
    <col min="1" max="1" width="19.26953125" customWidth="1"/>
    <col min="3" max="8" width="8.1796875" customWidth="1"/>
    <col min="12" max="12" width="15.453125" bestFit="1" customWidth="1"/>
  </cols>
  <sheetData>
    <row r="1" spans="1:12" x14ac:dyDescent="0.35">
      <c r="A1" s="75" t="s">
        <v>54</v>
      </c>
      <c r="B1" s="75"/>
      <c r="C1" s="75"/>
      <c r="D1" s="75"/>
      <c r="E1" s="75"/>
      <c r="F1" s="75"/>
      <c r="G1" s="75"/>
      <c r="H1" s="75"/>
      <c r="I1" s="75"/>
    </row>
    <row r="2" spans="1:12" x14ac:dyDescent="0.35">
      <c r="A2" s="20" t="s">
        <v>0</v>
      </c>
      <c r="B2" s="21"/>
      <c r="C2" s="22"/>
      <c r="D2" s="22"/>
      <c r="E2" s="22"/>
      <c r="F2" s="22"/>
      <c r="G2" s="22"/>
      <c r="H2" s="22"/>
      <c r="I2" s="22"/>
    </row>
    <row r="3" spans="1:12" x14ac:dyDescent="0.35">
      <c r="A3" s="2" t="s">
        <v>54</v>
      </c>
      <c r="B3" s="11" t="s">
        <v>10</v>
      </c>
      <c r="C3" s="18">
        <f>+'2a'!C42</f>
        <v>97</v>
      </c>
      <c r="D3" s="18">
        <f>+'2a'!D42</f>
        <v>115</v>
      </c>
      <c r="E3" s="18">
        <f>+'2a'!E42</f>
        <v>127</v>
      </c>
      <c r="F3" s="18">
        <f>+'2a'!F42</f>
        <v>140</v>
      </c>
      <c r="G3" s="18">
        <f>+'2a'!G42</f>
        <v>154</v>
      </c>
      <c r="H3" s="18">
        <f>+'2a'!H42</f>
        <v>170</v>
      </c>
      <c r="I3" s="18">
        <f>+'2a'!I42</f>
        <v>0</v>
      </c>
    </row>
    <row r="4" spans="1:12" x14ac:dyDescent="0.35">
      <c r="A4" s="20" t="s">
        <v>1</v>
      </c>
      <c r="B4" s="21"/>
      <c r="C4" s="39"/>
      <c r="D4" s="39"/>
      <c r="E4" s="39"/>
      <c r="F4" s="39"/>
      <c r="G4" s="39"/>
      <c r="H4" s="39"/>
      <c r="I4" s="39"/>
    </row>
    <row r="5" spans="1:12" x14ac:dyDescent="0.35">
      <c r="A5" s="2" t="s">
        <v>54</v>
      </c>
      <c r="B5" s="11" t="s">
        <v>10</v>
      </c>
      <c r="C5" s="18">
        <f>+'2a'!C49</f>
        <v>194</v>
      </c>
      <c r="D5" s="18">
        <f>+'2a'!D49</f>
        <v>229</v>
      </c>
      <c r="E5" s="18">
        <f>+'2a'!E49</f>
        <v>252</v>
      </c>
      <c r="F5" s="18">
        <f>+'2a'!F49</f>
        <v>278</v>
      </c>
      <c r="G5" s="18">
        <f>+'2a'!G49</f>
        <v>306</v>
      </c>
      <c r="H5" s="18">
        <f>+'2a'!H49</f>
        <v>321</v>
      </c>
      <c r="I5" s="18">
        <f>+'2a'!I49</f>
        <v>0</v>
      </c>
    </row>
    <row r="6" spans="1:12" x14ac:dyDescent="0.35">
      <c r="A6" s="36"/>
      <c r="B6" s="37"/>
      <c r="C6" s="38"/>
      <c r="D6" s="38"/>
      <c r="E6" s="38"/>
      <c r="F6" s="38"/>
      <c r="G6" s="38"/>
      <c r="H6" s="38"/>
      <c r="I6" s="38"/>
    </row>
    <row r="8" spans="1:12" x14ac:dyDescent="0.35">
      <c r="A8" s="75" t="s">
        <v>59</v>
      </c>
      <c r="B8" s="75"/>
      <c r="C8" s="75"/>
      <c r="D8" s="75"/>
      <c r="E8" s="75"/>
      <c r="F8" s="75"/>
      <c r="G8" s="75"/>
      <c r="H8" s="75"/>
      <c r="I8" s="75"/>
    </row>
    <row r="10" spans="1:12" x14ac:dyDescent="0.35">
      <c r="A10" s="19"/>
      <c r="B10" s="10" t="s">
        <v>11</v>
      </c>
      <c r="C10" s="9">
        <v>43466</v>
      </c>
      <c r="D10" s="9">
        <v>43497</v>
      </c>
      <c r="E10" s="9">
        <v>43525</v>
      </c>
      <c r="F10" s="9">
        <v>43556</v>
      </c>
      <c r="G10" s="9">
        <v>43586</v>
      </c>
      <c r="H10" s="9">
        <v>43617</v>
      </c>
      <c r="I10" s="9">
        <v>43647</v>
      </c>
    </row>
    <row r="11" spans="1:12" x14ac:dyDescent="0.35">
      <c r="A11" s="20" t="s">
        <v>43</v>
      </c>
      <c r="B11" s="21"/>
      <c r="C11" s="22"/>
      <c r="D11" s="22"/>
      <c r="E11" s="22"/>
      <c r="F11" s="22"/>
      <c r="G11" s="22"/>
      <c r="H11" s="22"/>
      <c r="I11" s="22"/>
    </row>
    <row r="12" spans="1:12" x14ac:dyDescent="0.35">
      <c r="A12" s="2" t="s">
        <v>64</v>
      </c>
      <c r="B12" s="11" t="s">
        <v>21</v>
      </c>
      <c r="C12" s="40">
        <f>+'2a'!C13</f>
        <v>30</v>
      </c>
      <c r="D12" s="40">
        <f>+'2a'!D13</f>
        <v>30</v>
      </c>
      <c r="E12" s="40">
        <f>+'2a'!E13</f>
        <v>30</v>
      </c>
      <c r="F12" s="40">
        <f>+'2a'!F13</f>
        <v>30</v>
      </c>
      <c r="G12" s="40">
        <f>+'2a'!G13</f>
        <v>30</v>
      </c>
      <c r="H12" s="40">
        <f>+'2a'!H13</f>
        <v>30</v>
      </c>
      <c r="I12" s="40">
        <f>+'2a'!I13</f>
        <v>30</v>
      </c>
    </row>
    <row r="13" spans="1:12" x14ac:dyDescent="0.35">
      <c r="A13" s="2" t="s">
        <v>65</v>
      </c>
      <c r="B13" s="11" t="s">
        <v>21</v>
      </c>
      <c r="C13" s="40">
        <f>+'2a'!C22</f>
        <v>25</v>
      </c>
      <c r="D13" s="40">
        <f>+'2a'!D22</f>
        <v>25</v>
      </c>
      <c r="E13" s="40">
        <f>+'2a'!E22</f>
        <v>25</v>
      </c>
      <c r="F13" s="40">
        <f>+'2a'!F22</f>
        <v>25</v>
      </c>
      <c r="G13" s="40">
        <f>+'2a'!G22</f>
        <v>25</v>
      </c>
      <c r="H13" s="40">
        <f>+'2a'!H22</f>
        <v>25</v>
      </c>
      <c r="I13" s="40">
        <f>+'2a'!I22</f>
        <v>25</v>
      </c>
    </row>
    <row r="14" spans="1:12" x14ac:dyDescent="0.35">
      <c r="A14" s="2" t="s">
        <v>68</v>
      </c>
      <c r="B14" s="11" t="s">
        <v>69</v>
      </c>
      <c r="C14" s="41">
        <v>20</v>
      </c>
      <c r="D14" s="41">
        <v>20</v>
      </c>
      <c r="E14" s="41">
        <v>20</v>
      </c>
      <c r="F14" s="41">
        <v>20</v>
      </c>
      <c r="G14" s="41">
        <v>20</v>
      </c>
      <c r="H14" s="41">
        <v>20</v>
      </c>
      <c r="I14" s="41">
        <v>20</v>
      </c>
      <c r="L14" t="s">
        <v>71</v>
      </c>
    </row>
    <row r="15" spans="1:12" x14ac:dyDescent="0.35">
      <c r="A15" s="2" t="s">
        <v>60</v>
      </c>
      <c r="B15" s="11" t="s">
        <v>19</v>
      </c>
      <c r="C15" s="12">
        <v>0</v>
      </c>
      <c r="D15" s="18">
        <f>+C18</f>
        <v>5173.333333333333</v>
      </c>
      <c r="E15" s="18">
        <f t="shared" ref="E15:I15" si="0">+D18</f>
        <v>6116.6666666666661</v>
      </c>
      <c r="F15" s="18">
        <f t="shared" si="0"/>
        <v>6740</v>
      </c>
      <c r="G15" s="18">
        <f t="shared" si="0"/>
        <v>7433.3333333333321</v>
      </c>
      <c r="H15" s="18">
        <f t="shared" si="0"/>
        <v>8179.9999999999982</v>
      </c>
      <c r="I15" s="18">
        <f t="shared" si="0"/>
        <v>8750</v>
      </c>
    </row>
    <row r="16" spans="1:12" x14ac:dyDescent="0.35">
      <c r="A16" s="2" t="s">
        <v>61</v>
      </c>
      <c r="B16" s="11" t="s">
        <v>19</v>
      </c>
      <c r="C16" s="18">
        <f>+C$3*C12+C$5*C13</f>
        <v>7760</v>
      </c>
      <c r="D16" s="18">
        <f t="shared" ref="D16:I16" si="1">+D3*D12+D5*D13</f>
        <v>9175</v>
      </c>
      <c r="E16" s="18">
        <f t="shared" si="1"/>
        <v>10110</v>
      </c>
      <c r="F16" s="18">
        <f t="shared" si="1"/>
        <v>11150</v>
      </c>
      <c r="G16" s="18">
        <f t="shared" si="1"/>
        <v>12270</v>
      </c>
      <c r="H16" s="18">
        <f t="shared" si="1"/>
        <v>13125</v>
      </c>
      <c r="I16" s="18">
        <f t="shared" si="1"/>
        <v>0</v>
      </c>
    </row>
    <row r="17" spans="1:12" x14ac:dyDescent="0.35">
      <c r="A17" s="2" t="s">
        <v>63</v>
      </c>
      <c r="B17" s="11" t="s">
        <v>19</v>
      </c>
      <c r="C17" s="18">
        <f>+C16*(1-C14/30)</f>
        <v>2586.666666666667</v>
      </c>
      <c r="D17" s="18">
        <f>+C16*(C14/30)+(1-D14/30)*D16</f>
        <v>8231.6666666666661</v>
      </c>
      <c r="E17" s="18">
        <f t="shared" ref="E17:I17" si="2">+D16*(D14/30)+(1-E14/30)*E16</f>
        <v>9486.6666666666661</v>
      </c>
      <c r="F17" s="18">
        <f t="shared" si="2"/>
        <v>10456.666666666668</v>
      </c>
      <c r="G17" s="18">
        <f t="shared" si="2"/>
        <v>11523.333333333334</v>
      </c>
      <c r="H17" s="18">
        <f t="shared" si="2"/>
        <v>12555</v>
      </c>
      <c r="I17" s="18">
        <f t="shared" si="2"/>
        <v>8750</v>
      </c>
      <c r="K17" s="55"/>
    </row>
    <row r="18" spans="1:12" x14ac:dyDescent="0.35">
      <c r="A18" s="29" t="s">
        <v>62</v>
      </c>
      <c r="B18" s="30" t="s">
        <v>19</v>
      </c>
      <c r="C18" s="31">
        <f>+C15+C16-C17</f>
        <v>5173.333333333333</v>
      </c>
      <c r="D18" s="31">
        <f>+D15+D16-D17</f>
        <v>6116.6666666666661</v>
      </c>
      <c r="E18" s="31">
        <f t="shared" ref="E18:I18" si="3">+E15+E16-E17</f>
        <v>6740</v>
      </c>
      <c r="F18" s="31">
        <f t="shared" si="3"/>
        <v>7433.3333333333321</v>
      </c>
      <c r="G18" s="31">
        <f t="shared" si="3"/>
        <v>8179.9999999999982</v>
      </c>
      <c r="H18" s="31">
        <f t="shared" si="3"/>
        <v>8750</v>
      </c>
      <c r="I18" s="31">
        <f t="shared" si="3"/>
        <v>0</v>
      </c>
    </row>
    <row r="19" spans="1:12" x14ac:dyDescent="0.35">
      <c r="A19" s="20" t="s">
        <v>44</v>
      </c>
      <c r="B19" s="21"/>
      <c r="C19" s="22"/>
      <c r="D19" s="22"/>
      <c r="E19" s="22"/>
      <c r="F19" s="22"/>
      <c r="G19" s="22"/>
      <c r="H19" s="22"/>
      <c r="I19" s="22"/>
    </row>
    <row r="20" spans="1:12" x14ac:dyDescent="0.35">
      <c r="A20" s="2" t="s">
        <v>64</v>
      </c>
      <c r="B20" s="11" t="s">
        <v>21</v>
      </c>
      <c r="C20" s="40">
        <f>+'2a'!C14</f>
        <v>5</v>
      </c>
      <c r="D20" s="40">
        <f>+'2a'!D14</f>
        <v>5</v>
      </c>
      <c r="E20" s="40">
        <f>+'2a'!E14</f>
        <v>5</v>
      </c>
      <c r="F20" s="40">
        <f>+'2a'!F14</f>
        <v>5</v>
      </c>
      <c r="G20" s="40">
        <f>+'2a'!G14</f>
        <v>5</v>
      </c>
      <c r="H20" s="40">
        <f>+'2a'!H14</f>
        <v>5</v>
      </c>
      <c r="I20" s="40">
        <f>+'2a'!I14</f>
        <v>5</v>
      </c>
    </row>
    <row r="21" spans="1:12" x14ac:dyDescent="0.35">
      <c r="A21" s="2" t="s">
        <v>65</v>
      </c>
      <c r="B21" s="11" t="s">
        <v>21</v>
      </c>
      <c r="C21" s="40">
        <f>+'2a'!C23</f>
        <v>2.5</v>
      </c>
      <c r="D21" s="40">
        <f>+'2a'!D23</f>
        <v>2.5</v>
      </c>
      <c r="E21" s="40">
        <f>+'2a'!E23</f>
        <v>2.5</v>
      </c>
      <c r="F21" s="40">
        <f>+'2a'!F23</f>
        <v>2.5</v>
      </c>
      <c r="G21" s="40">
        <f>+'2a'!G23</f>
        <v>2.5</v>
      </c>
      <c r="H21" s="40">
        <f>+'2a'!H23</f>
        <v>2.5</v>
      </c>
      <c r="I21" s="40">
        <f>+'2a'!I23</f>
        <v>2.5</v>
      </c>
    </row>
    <row r="22" spans="1:12" x14ac:dyDescent="0.35">
      <c r="A22" s="2" t="s">
        <v>68</v>
      </c>
      <c r="B22" s="11" t="s">
        <v>69</v>
      </c>
      <c r="C22" s="41">
        <v>30</v>
      </c>
      <c r="D22" s="41">
        <v>30</v>
      </c>
      <c r="E22" s="41">
        <v>30</v>
      </c>
      <c r="F22" s="41">
        <v>30</v>
      </c>
      <c r="G22" s="41">
        <v>30</v>
      </c>
      <c r="H22" s="41">
        <v>30</v>
      </c>
      <c r="I22" s="41">
        <v>30</v>
      </c>
    </row>
    <row r="23" spans="1:12" x14ac:dyDescent="0.35">
      <c r="A23" s="2" t="s">
        <v>60</v>
      </c>
      <c r="B23" s="11" t="s">
        <v>19</v>
      </c>
      <c r="C23" s="12">
        <v>0</v>
      </c>
      <c r="D23" s="18">
        <f>+C26</f>
        <v>970</v>
      </c>
      <c r="E23" s="18">
        <f t="shared" ref="E23:I23" si="4">+D26</f>
        <v>1147.5</v>
      </c>
      <c r="F23" s="18">
        <f t="shared" si="4"/>
        <v>1265</v>
      </c>
      <c r="G23" s="18">
        <f t="shared" si="4"/>
        <v>1395</v>
      </c>
      <c r="H23" s="18">
        <f t="shared" si="4"/>
        <v>1535</v>
      </c>
      <c r="I23" s="18">
        <f t="shared" si="4"/>
        <v>1652.5</v>
      </c>
    </row>
    <row r="24" spans="1:12" x14ac:dyDescent="0.35">
      <c r="A24" s="2" t="s">
        <v>61</v>
      </c>
      <c r="B24" s="11" t="s">
        <v>19</v>
      </c>
      <c r="C24" s="18">
        <f>+C$3*C20+C$5*C21</f>
        <v>970</v>
      </c>
      <c r="D24" s="18">
        <f t="shared" ref="D24:I24" si="5">+D$3*D20+D$5*D21</f>
        <v>1147.5</v>
      </c>
      <c r="E24" s="18">
        <f t="shared" si="5"/>
        <v>1265</v>
      </c>
      <c r="F24" s="18">
        <f t="shared" si="5"/>
        <v>1395</v>
      </c>
      <c r="G24" s="18">
        <f t="shared" si="5"/>
        <v>1535</v>
      </c>
      <c r="H24" s="18">
        <f t="shared" si="5"/>
        <v>1652.5</v>
      </c>
      <c r="I24" s="18">
        <f t="shared" si="5"/>
        <v>0</v>
      </c>
      <c r="L24" t="s">
        <v>70</v>
      </c>
    </row>
    <row r="25" spans="1:12" x14ac:dyDescent="0.35">
      <c r="A25" s="2" t="s">
        <v>63</v>
      </c>
      <c r="B25" s="11" t="s">
        <v>19</v>
      </c>
      <c r="C25" s="18">
        <f>+C24*(1-C22/30)</f>
        <v>0</v>
      </c>
      <c r="D25" s="18">
        <f>+C24*(C22/30)+(1-D22/30)*D24</f>
        <v>970</v>
      </c>
      <c r="E25" s="18">
        <f t="shared" ref="E25:I25" si="6">+D24*(D22/30)+(1-E22/30)*E24</f>
        <v>1147.5</v>
      </c>
      <c r="F25" s="18">
        <f t="shared" si="6"/>
        <v>1265</v>
      </c>
      <c r="G25" s="18">
        <f t="shared" si="6"/>
        <v>1395</v>
      </c>
      <c r="H25" s="18">
        <f t="shared" si="6"/>
        <v>1535</v>
      </c>
      <c r="I25" s="18">
        <f t="shared" si="6"/>
        <v>1652.5</v>
      </c>
    </row>
    <row r="26" spans="1:12" x14ac:dyDescent="0.35">
      <c r="A26" s="29" t="s">
        <v>62</v>
      </c>
      <c r="B26" s="30" t="s">
        <v>19</v>
      </c>
      <c r="C26" s="31">
        <f>+C23+C24-C25</f>
        <v>970</v>
      </c>
      <c r="D26" s="31">
        <f>+D23+D24-D25</f>
        <v>1147.5</v>
      </c>
      <c r="E26" s="31">
        <f t="shared" ref="E26" si="7">+E23+E24-E25</f>
        <v>1265</v>
      </c>
      <c r="F26" s="31">
        <f t="shared" ref="F26" si="8">+F23+F24-F25</f>
        <v>1395</v>
      </c>
      <c r="G26" s="31">
        <f t="shared" ref="G26" si="9">+G23+G24-G25</f>
        <v>1535</v>
      </c>
      <c r="H26" s="31">
        <f t="shared" ref="H26" si="10">+H23+H24-H25</f>
        <v>1652.5</v>
      </c>
      <c r="I26" s="31">
        <f t="shared" ref="I26" si="11">+I23+I24-I25</f>
        <v>0</v>
      </c>
    </row>
    <row r="27" spans="1:12" x14ac:dyDescent="0.35">
      <c r="A27" s="20" t="s">
        <v>36</v>
      </c>
      <c r="B27" s="21"/>
      <c r="C27" s="22"/>
      <c r="D27" s="22"/>
      <c r="E27" s="22"/>
      <c r="F27" s="22"/>
      <c r="G27" s="22"/>
      <c r="H27" s="22"/>
      <c r="I27" s="22"/>
    </row>
    <row r="28" spans="1:12" x14ac:dyDescent="0.35">
      <c r="A28" s="29" t="s">
        <v>67</v>
      </c>
      <c r="B28" s="30" t="s">
        <v>19</v>
      </c>
      <c r="C28" s="31">
        <f>+C17+C25</f>
        <v>2586.666666666667</v>
      </c>
      <c r="D28" s="31">
        <f t="shared" ref="D28:I28" si="12">+D17+D25</f>
        <v>9201.6666666666661</v>
      </c>
      <c r="E28" s="31">
        <f t="shared" si="12"/>
        <v>10634.166666666666</v>
      </c>
      <c r="F28" s="31">
        <f t="shared" si="12"/>
        <v>11721.666666666668</v>
      </c>
      <c r="G28" s="31">
        <f t="shared" si="12"/>
        <v>12918.333333333334</v>
      </c>
      <c r="H28" s="31">
        <f t="shared" si="12"/>
        <v>14090</v>
      </c>
      <c r="I28" s="31">
        <f t="shared" si="12"/>
        <v>10402.5</v>
      </c>
    </row>
    <row r="29" spans="1:12" x14ac:dyDescent="0.35">
      <c r="A29" s="29" t="s">
        <v>66</v>
      </c>
      <c r="B29" s="30" t="s">
        <v>19</v>
      </c>
      <c r="C29" s="31">
        <f>+C26+C18</f>
        <v>6143.333333333333</v>
      </c>
      <c r="D29" s="31">
        <f t="shared" ref="D29:I29" si="13">+D26+D18</f>
        <v>7264.1666666666661</v>
      </c>
      <c r="E29" s="31">
        <f t="shared" si="13"/>
        <v>8005</v>
      </c>
      <c r="F29" s="31">
        <f t="shared" si="13"/>
        <v>8828.3333333333321</v>
      </c>
      <c r="G29" s="31">
        <f t="shared" si="13"/>
        <v>9714.9999999999982</v>
      </c>
      <c r="H29" s="31">
        <f t="shared" si="13"/>
        <v>10402.5</v>
      </c>
      <c r="I29" s="31">
        <f t="shared" si="13"/>
        <v>0</v>
      </c>
    </row>
    <row r="31" spans="1:12" x14ac:dyDescent="0.35">
      <c r="A31" s="75" t="s">
        <v>72</v>
      </c>
      <c r="B31" s="75"/>
      <c r="C31" s="75"/>
      <c r="D31" s="75"/>
      <c r="E31" s="75"/>
      <c r="F31" s="75"/>
      <c r="G31" s="75"/>
      <c r="H31" s="75"/>
      <c r="I31" s="75"/>
    </row>
    <row r="32" spans="1:12" x14ac:dyDescent="0.35">
      <c r="A32" s="2" t="s">
        <v>64</v>
      </c>
      <c r="B32" s="11" t="s">
        <v>21</v>
      </c>
      <c r="C32" s="40">
        <f>+'2a'!C15</f>
        <v>15</v>
      </c>
      <c r="D32" s="40">
        <f>+'2a'!D15</f>
        <v>15</v>
      </c>
      <c r="E32" s="40">
        <f>+'2a'!E15</f>
        <v>15</v>
      </c>
      <c r="F32" s="40">
        <f>+'2a'!F15</f>
        <v>15</v>
      </c>
      <c r="G32" s="40">
        <f>+'2a'!G15</f>
        <v>15</v>
      </c>
      <c r="H32" s="40">
        <f>+'2a'!H15</f>
        <v>15</v>
      </c>
      <c r="I32" s="40">
        <f>+'2a'!I15</f>
        <v>15</v>
      </c>
      <c r="L32" t="s">
        <v>73</v>
      </c>
    </row>
    <row r="33" spans="1:12" x14ac:dyDescent="0.35">
      <c r="A33" s="2" t="s">
        <v>65</v>
      </c>
      <c r="B33" s="11" t="s">
        <v>21</v>
      </c>
      <c r="C33" s="40">
        <f>+'2a'!C24</f>
        <v>7.5</v>
      </c>
      <c r="D33" s="40">
        <f>+'2a'!D24</f>
        <v>7.5</v>
      </c>
      <c r="E33" s="40">
        <f>+'2a'!E24</f>
        <v>7.5</v>
      </c>
      <c r="F33" s="40">
        <f>+'2a'!F24</f>
        <v>7.5</v>
      </c>
      <c r="G33" s="40">
        <f>+'2a'!G24</f>
        <v>7.5</v>
      </c>
      <c r="H33" s="40">
        <f>+'2a'!H24</f>
        <v>7.5</v>
      </c>
      <c r="I33" s="40">
        <f>+'2a'!I24</f>
        <v>7.5</v>
      </c>
    </row>
    <row r="34" spans="1:12" x14ac:dyDescent="0.35">
      <c r="A34" s="29" t="s">
        <v>74</v>
      </c>
      <c r="B34" s="30" t="s">
        <v>19</v>
      </c>
      <c r="C34" s="31">
        <f t="shared" ref="C34:I34" si="14">+C32*C3+C33*C5</f>
        <v>2910</v>
      </c>
      <c r="D34" s="31">
        <f t="shared" si="14"/>
        <v>3442.5</v>
      </c>
      <c r="E34" s="31">
        <f t="shared" si="14"/>
        <v>3795</v>
      </c>
      <c r="F34" s="31">
        <f t="shared" si="14"/>
        <v>4185</v>
      </c>
      <c r="G34" s="31">
        <f t="shared" si="14"/>
        <v>4605</v>
      </c>
      <c r="H34" s="31">
        <f t="shared" si="14"/>
        <v>4957.5</v>
      </c>
      <c r="I34" s="31">
        <f t="shared" si="14"/>
        <v>0</v>
      </c>
    </row>
    <row r="35" spans="1:12" x14ac:dyDescent="0.35">
      <c r="L35" t="s">
        <v>88</v>
      </c>
    </row>
    <row r="36" spans="1:12" x14ac:dyDescent="0.35">
      <c r="A36" s="75" t="s">
        <v>49</v>
      </c>
      <c r="B36" s="75"/>
      <c r="C36" s="75"/>
      <c r="D36" s="75"/>
      <c r="E36" s="75"/>
      <c r="F36" s="75"/>
      <c r="G36" s="75"/>
      <c r="H36" s="75"/>
      <c r="I36" s="75"/>
    </row>
    <row r="37" spans="1:12" x14ac:dyDescent="0.35">
      <c r="A37" s="2" t="s">
        <v>64</v>
      </c>
      <c r="B37" s="11" t="s">
        <v>21</v>
      </c>
      <c r="C37" s="40">
        <v>5</v>
      </c>
      <c r="D37" s="40">
        <v>5</v>
      </c>
      <c r="E37" s="40">
        <v>5</v>
      </c>
      <c r="F37" s="40">
        <v>5</v>
      </c>
      <c r="G37" s="40">
        <v>5</v>
      </c>
      <c r="H37" s="40">
        <v>5</v>
      </c>
      <c r="I37" s="40">
        <v>5</v>
      </c>
    </row>
    <row r="38" spans="1:12" x14ac:dyDescent="0.35">
      <c r="A38" s="2" t="s">
        <v>65</v>
      </c>
      <c r="B38" s="11" t="s">
        <v>21</v>
      </c>
      <c r="C38" s="40">
        <v>5</v>
      </c>
      <c r="D38" s="40">
        <v>5</v>
      </c>
      <c r="E38" s="40">
        <v>5</v>
      </c>
      <c r="F38" s="40">
        <v>5</v>
      </c>
      <c r="G38" s="40">
        <v>5</v>
      </c>
      <c r="H38" s="40">
        <v>5</v>
      </c>
      <c r="I38" s="40">
        <v>5</v>
      </c>
    </row>
    <row r="39" spans="1:12" x14ac:dyDescent="0.35">
      <c r="A39" s="29" t="s">
        <v>75</v>
      </c>
      <c r="B39" s="30" t="s">
        <v>19</v>
      </c>
      <c r="C39" s="31">
        <f>+C37*C3+C38*C5</f>
        <v>1455</v>
      </c>
      <c r="D39" s="31">
        <f t="shared" ref="D39:I39" si="15">+D37*D3+D38*D5</f>
        <v>1720</v>
      </c>
      <c r="E39" s="31">
        <f t="shared" si="15"/>
        <v>1895</v>
      </c>
      <c r="F39" s="31">
        <f t="shared" si="15"/>
        <v>2090</v>
      </c>
      <c r="G39" s="31">
        <f t="shared" si="15"/>
        <v>2300</v>
      </c>
      <c r="H39" s="31">
        <f t="shared" si="15"/>
        <v>2455</v>
      </c>
      <c r="I39" s="31">
        <f t="shared" si="15"/>
        <v>0</v>
      </c>
    </row>
  </sheetData>
  <mergeCells count="4">
    <mergeCell ref="A1:I1"/>
    <mergeCell ref="A8:I8"/>
    <mergeCell ref="A31:I31"/>
    <mergeCell ref="A36:I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85E0-9381-4C0B-B319-0811DE32C545}">
  <dimension ref="A1:K61"/>
  <sheetViews>
    <sheetView workbookViewId="0">
      <pane ySplit="2" topLeftCell="A51" activePane="bottomLeft" state="frozen"/>
      <selection pane="bottomLeft" activeCell="A3" sqref="A3:XFD3"/>
    </sheetView>
  </sheetViews>
  <sheetFormatPr defaultRowHeight="14.5" x14ac:dyDescent="0.35"/>
  <cols>
    <col min="1" max="1" width="28.08984375" bestFit="1" customWidth="1"/>
    <col min="2" max="2" width="9.453125" bestFit="1" customWidth="1"/>
    <col min="3" max="8" width="11.7265625" bestFit="1" customWidth="1"/>
  </cols>
  <sheetData>
    <row r="1" spans="1:11" x14ac:dyDescent="0.35">
      <c r="A1" s="75" t="s">
        <v>162</v>
      </c>
      <c r="B1" s="75"/>
      <c r="C1" s="75"/>
      <c r="D1" s="75"/>
      <c r="E1" s="75"/>
      <c r="F1" s="75"/>
      <c r="G1" s="75"/>
      <c r="H1" s="75"/>
      <c r="I1" s="75"/>
    </row>
    <row r="2" spans="1:11" x14ac:dyDescent="0.35">
      <c r="B2" s="9">
        <v>43800</v>
      </c>
      <c r="C2" s="9">
        <v>43466</v>
      </c>
      <c r="D2" s="9">
        <v>43497</v>
      </c>
      <c r="E2" s="9">
        <v>43525</v>
      </c>
      <c r="F2" s="9">
        <v>43556</v>
      </c>
      <c r="G2" s="9">
        <v>43586</v>
      </c>
      <c r="H2" s="9">
        <v>43617</v>
      </c>
      <c r="I2" s="9">
        <v>43647</v>
      </c>
    </row>
    <row r="3" spans="1:11" x14ac:dyDescent="0.35">
      <c r="A3" t="s">
        <v>23</v>
      </c>
      <c r="B3" s="42"/>
      <c r="C3" s="61">
        <f>+'1b'!C27</f>
        <v>26000</v>
      </c>
      <c r="D3" s="61">
        <f>+'1b'!D27</f>
        <v>27820</v>
      </c>
      <c r="E3" s="61">
        <f>+'1b'!E27</f>
        <v>31555</v>
      </c>
      <c r="F3" s="61">
        <f>+'1b'!F27</f>
        <v>34785</v>
      </c>
      <c r="G3" s="61">
        <f>+'1b'!G27</f>
        <v>38360</v>
      </c>
      <c r="H3" s="61">
        <f>+'1b'!H27</f>
        <v>42210</v>
      </c>
    </row>
    <row r="4" spans="1:11" x14ac:dyDescent="0.35">
      <c r="A4" t="s">
        <v>76</v>
      </c>
      <c r="B4" s="42"/>
      <c r="C4" s="61">
        <f>-'1b'!C28</f>
        <v>-13500</v>
      </c>
      <c r="D4" s="61">
        <f>-'1b'!D28</f>
        <v>-14445</v>
      </c>
      <c r="E4" s="61">
        <f>-'1b'!E28</f>
        <v>-15485</v>
      </c>
      <c r="F4" s="61">
        <f>-'1b'!F28</f>
        <v>-17065</v>
      </c>
      <c r="G4" s="61">
        <f>-'1b'!G28</f>
        <v>-18820</v>
      </c>
      <c r="H4" s="61">
        <f>-'1b'!H28</f>
        <v>-20710</v>
      </c>
      <c r="K4" t="s">
        <v>158</v>
      </c>
    </row>
    <row r="5" spans="1:11" x14ac:dyDescent="0.35">
      <c r="A5" s="56" t="s">
        <v>77</v>
      </c>
      <c r="B5" s="60"/>
      <c r="C5" s="62">
        <f>+C3+C4</f>
        <v>12500</v>
      </c>
      <c r="D5" s="62">
        <f t="shared" ref="D5:H5" si="0">+D3+D4</f>
        <v>13375</v>
      </c>
      <c r="E5" s="62">
        <f t="shared" si="0"/>
        <v>16070</v>
      </c>
      <c r="F5" s="62">
        <f t="shared" si="0"/>
        <v>17720</v>
      </c>
      <c r="G5" s="62">
        <f t="shared" si="0"/>
        <v>19540</v>
      </c>
      <c r="H5" s="62">
        <f t="shared" si="0"/>
        <v>21500</v>
      </c>
    </row>
    <row r="6" spans="1:11" x14ac:dyDescent="0.35">
      <c r="A6" t="s">
        <v>78</v>
      </c>
      <c r="C6" s="61">
        <v>-6500</v>
      </c>
      <c r="D6" s="61">
        <v>-6500</v>
      </c>
      <c r="E6" s="61">
        <v>-6500</v>
      </c>
      <c r="F6" s="61">
        <v>-6500</v>
      </c>
      <c r="G6" s="61">
        <v>-6500</v>
      </c>
      <c r="H6" s="61">
        <v>-6500</v>
      </c>
    </row>
    <row r="7" spans="1:11" x14ac:dyDescent="0.35">
      <c r="A7" t="s">
        <v>79</v>
      </c>
      <c r="C7" s="61">
        <v>-3000</v>
      </c>
      <c r="D7" s="61">
        <v>-3000</v>
      </c>
      <c r="E7" s="61">
        <v>-3000</v>
      </c>
      <c r="F7" s="61">
        <v>-3000</v>
      </c>
      <c r="G7" s="61">
        <v>-3000</v>
      </c>
      <c r="H7" s="61">
        <v>-3000</v>
      </c>
    </row>
    <row r="8" spans="1:11" x14ac:dyDescent="0.35">
      <c r="A8" t="s">
        <v>80</v>
      </c>
      <c r="C8" s="61">
        <f>-'3a_Auxiliar'!C50</f>
        <v>-200</v>
      </c>
      <c r="D8" s="61">
        <f>-'3a_Auxiliar'!D50</f>
        <v>-200</v>
      </c>
      <c r="E8" s="61">
        <f>-'3a_Auxiliar'!E50</f>
        <v>-325</v>
      </c>
      <c r="F8" s="61">
        <f>-'3a_Auxiliar'!F50</f>
        <v>-325</v>
      </c>
      <c r="G8" s="61">
        <f>-'3a_Auxiliar'!G50</f>
        <v>-325</v>
      </c>
      <c r="H8" s="61">
        <f>-'3a_Auxiliar'!H50</f>
        <v>-325</v>
      </c>
    </row>
    <row r="9" spans="1:11" x14ac:dyDescent="0.35">
      <c r="A9" t="s">
        <v>90</v>
      </c>
      <c r="C9" s="61">
        <f>+'3a_Auxiliar'!C54</f>
        <v>0</v>
      </c>
      <c r="D9" s="61">
        <f>+'3a_Auxiliar'!D54</f>
        <v>0</v>
      </c>
      <c r="E9" s="61">
        <f>+'3a_Auxiliar'!E54</f>
        <v>3000</v>
      </c>
      <c r="F9" s="61">
        <f>+'3a_Auxiliar'!F54</f>
        <v>0</v>
      </c>
      <c r="G9" s="61">
        <f>+'3a_Auxiliar'!G54</f>
        <v>0</v>
      </c>
      <c r="H9" s="61">
        <f>+'3a_Auxiliar'!H54</f>
        <v>0</v>
      </c>
    </row>
    <row r="10" spans="1:11" x14ac:dyDescent="0.35">
      <c r="A10" s="56" t="s">
        <v>81</v>
      </c>
      <c r="B10" s="60"/>
      <c r="C10" s="62">
        <f>+SUM(C5:C9)</f>
        <v>2800</v>
      </c>
      <c r="D10" s="62">
        <f t="shared" ref="D10:H10" si="1">+SUM(D5:D9)</f>
        <v>3675</v>
      </c>
      <c r="E10" s="62">
        <f t="shared" si="1"/>
        <v>9245</v>
      </c>
      <c r="F10" s="62">
        <f t="shared" si="1"/>
        <v>7895</v>
      </c>
      <c r="G10" s="62">
        <f t="shared" si="1"/>
        <v>9715</v>
      </c>
      <c r="H10" s="62">
        <f t="shared" si="1"/>
        <v>11675</v>
      </c>
    </row>
    <row r="11" spans="1:11" x14ac:dyDescent="0.35">
      <c r="A11" t="s">
        <v>82</v>
      </c>
      <c r="C11" s="61">
        <f>-'3a_Auxiliar'!C62</f>
        <v>0</v>
      </c>
      <c r="D11" s="61">
        <f>-'3a_Auxiliar'!D62</f>
        <v>0</v>
      </c>
      <c r="E11" s="61">
        <f>-'3a_Auxiliar'!E62</f>
        <v>-115.06849315068493</v>
      </c>
      <c r="F11" s="61">
        <f>-'3a_Auxiliar'!F62</f>
        <v>0</v>
      </c>
      <c r="G11" s="61">
        <f>-'3a_Auxiliar'!G62</f>
        <v>0</v>
      </c>
      <c r="H11" s="61">
        <f>-'3a_Auxiliar'!H62</f>
        <v>0</v>
      </c>
    </row>
    <row r="12" spans="1:11" x14ac:dyDescent="0.35">
      <c r="A12" t="s">
        <v>83</v>
      </c>
      <c r="C12" s="61">
        <f>+'3a_Auxiliar'!C69</f>
        <v>85.479452054794521</v>
      </c>
      <c r="D12" s="61">
        <f>+'3a_Auxiliar'!D69</f>
        <v>128.2191780821918</v>
      </c>
      <c r="E12" s="61">
        <f>+'3a_Auxiliar'!E69</f>
        <v>0</v>
      </c>
      <c r="F12" s="61">
        <f>+'3a_Auxiliar'!F69</f>
        <v>0</v>
      </c>
      <c r="G12" s="61">
        <f>+'3a_Auxiliar'!G69</f>
        <v>117.53424657534248</v>
      </c>
      <c r="H12" s="61">
        <f>+'3a_Auxiliar'!H69</f>
        <v>277.8082191780822</v>
      </c>
    </row>
    <row r="13" spans="1:11" x14ac:dyDescent="0.35">
      <c r="A13" s="56" t="s">
        <v>84</v>
      </c>
      <c r="B13" s="60"/>
      <c r="C13" s="62">
        <f>+SUM(C10:C12)</f>
        <v>2885.4794520547944</v>
      </c>
      <c r="D13" s="62">
        <f t="shared" ref="D13:H13" si="2">+SUM(D10:D12)</f>
        <v>3803.2191780821918</v>
      </c>
      <c r="E13" s="62">
        <f t="shared" si="2"/>
        <v>9129.9315068493142</v>
      </c>
      <c r="F13" s="62">
        <f t="shared" si="2"/>
        <v>7895</v>
      </c>
      <c r="G13" s="62">
        <f t="shared" si="2"/>
        <v>9832.534246575342</v>
      </c>
      <c r="H13" s="62">
        <f t="shared" si="2"/>
        <v>11952.808219178081</v>
      </c>
    </row>
    <row r="14" spans="1:11" x14ac:dyDescent="0.35">
      <c r="A14" t="s">
        <v>85</v>
      </c>
      <c r="C14" s="61">
        <f t="shared" ref="C14:H14" si="3">-C13*C15</f>
        <v>-1009.9178082191779</v>
      </c>
      <c r="D14" s="61">
        <f t="shared" si="3"/>
        <v>-1331.1267123287671</v>
      </c>
      <c r="E14" s="61">
        <f t="shared" si="3"/>
        <v>-3195.4760273972597</v>
      </c>
      <c r="F14" s="61">
        <f t="shared" si="3"/>
        <v>-2763.25</v>
      </c>
      <c r="G14" s="61">
        <f t="shared" si="3"/>
        <v>-3441.3869863013697</v>
      </c>
      <c r="H14" s="61">
        <f t="shared" si="3"/>
        <v>-4183.4828767123281</v>
      </c>
    </row>
    <row r="15" spans="1:11" x14ac:dyDescent="0.35">
      <c r="A15" t="s">
        <v>89</v>
      </c>
      <c r="B15" s="43"/>
      <c r="C15" s="43">
        <v>0.35</v>
      </c>
      <c r="D15" s="43">
        <v>0.35</v>
      </c>
      <c r="E15" s="43">
        <v>0.35</v>
      </c>
      <c r="F15" s="43">
        <v>0.35</v>
      </c>
      <c r="G15" s="43">
        <v>0.35</v>
      </c>
      <c r="H15" s="43">
        <v>0.35</v>
      </c>
    </row>
    <row r="16" spans="1:11" x14ac:dyDescent="0.35">
      <c r="A16" s="56" t="s">
        <v>86</v>
      </c>
      <c r="B16" s="60"/>
      <c r="C16" s="62">
        <f>+SUM(C13:C14)</f>
        <v>1875.5616438356165</v>
      </c>
      <c r="D16" s="62">
        <f t="shared" ref="D16:H16" si="4">+SUM(D13:D14)</f>
        <v>2472.0924657534247</v>
      </c>
      <c r="E16" s="62">
        <f t="shared" si="4"/>
        <v>5934.4554794520545</v>
      </c>
      <c r="F16" s="62">
        <f t="shared" si="4"/>
        <v>5131.75</v>
      </c>
      <c r="G16" s="62">
        <f t="shared" si="4"/>
        <v>6391.1472602739723</v>
      </c>
      <c r="H16" s="62">
        <f t="shared" si="4"/>
        <v>7769.3253424657532</v>
      </c>
    </row>
    <row r="18" spans="1:9" x14ac:dyDescent="0.35">
      <c r="A18" s="75" t="s">
        <v>91</v>
      </c>
      <c r="B18" s="75"/>
      <c r="C18" s="75"/>
      <c r="D18" s="75"/>
      <c r="E18" s="75"/>
      <c r="F18" s="75"/>
      <c r="G18" s="75"/>
      <c r="H18" s="75"/>
      <c r="I18" s="75"/>
    </row>
    <row r="19" spans="1:9" x14ac:dyDescent="0.35">
      <c r="B19" s="9"/>
      <c r="C19" s="9">
        <v>43466</v>
      </c>
      <c r="D19" s="9">
        <v>43497</v>
      </c>
      <c r="E19" s="9">
        <v>43525</v>
      </c>
      <c r="F19" s="9">
        <v>43556</v>
      </c>
      <c r="G19" s="9">
        <v>43586</v>
      </c>
      <c r="H19" s="9">
        <v>43617</v>
      </c>
    </row>
    <row r="20" spans="1:9" x14ac:dyDescent="0.35">
      <c r="A20" t="s">
        <v>105</v>
      </c>
      <c r="B20" s="44"/>
      <c r="C20" s="63">
        <f>+B44</f>
        <v>1750</v>
      </c>
      <c r="D20" s="63">
        <f>+C36</f>
        <v>1298.3333333333321</v>
      </c>
      <c r="E20" s="63">
        <f>+D36</f>
        <v>1519.6461187214588</v>
      </c>
      <c r="F20" s="63">
        <f>+E36</f>
        <v>1643.698630136987</v>
      </c>
      <c r="G20" s="63">
        <f>+F36</f>
        <v>1586.963470319638</v>
      </c>
      <c r="H20" s="63">
        <f>+G36</f>
        <v>1548.6301369862995</v>
      </c>
    </row>
    <row r="21" spans="1:9" x14ac:dyDescent="0.35">
      <c r="A21" t="s">
        <v>93</v>
      </c>
      <c r="C21" s="64">
        <f>+'3a_Auxiliar'!C15</f>
        <v>20000</v>
      </c>
      <c r="D21" s="64">
        <f>+'3a_Auxiliar'!D15</f>
        <v>26000</v>
      </c>
      <c r="E21" s="64">
        <f>+'3a_Auxiliar'!E15</f>
        <v>27820</v>
      </c>
      <c r="F21" s="64">
        <f>+'3a_Auxiliar'!F15</f>
        <v>31555</v>
      </c>
      <c r="G21" s="64">
        <f>+'3a_Auxiliar'!G15</f>
        <v>34785</v>
      </c>
      <c r="H21" s="64">
        <f>+'3a_Auxiliar'!H15</f>
        <v>38360</v>
      </c>
    </row>
    <row r="22" spans="1:9" x14ac:dyDescent="0.35">
      <c r="A22" t="s">
        <v>94</v>
      </c>
      <c r="C22" s="64">
        <f>-'2b'!C28</f>
        <v>-2586.666666666667</v>
      </c>
      <c r="D22" s="64">
        <f>-'2b'!D28</f>
        <v>-9201.6666666666661</v>
      </c>
      <c r="E22" s="64">
        <f>-'2b'!E28</f>
        <v>-10634.166666666666</v>
      </c>
      <c r="F22" s="64">
        <f>-'2b'!F28</f>
        <v>-11721.666666666668</v>
      </c>
      <c r="G22" s="64">
        <f>-'2b'!G28</f>
        <v>-12918.333333333334</v>
      </c>
      <c r="H22" s="64">
        <f>-'2b'!H28</f>
        <v>-14090</v>
      </c>
    </row>
    <row r="23" spans="1:9" x14ac:dyDescent="0.35">
      <c r="A23" t="s">
        <v>95</v>
      </c>
      <c r="C23" s="64">
        <f>-'2b'!C34</f>
        <v>-2910</v>
      </c>
      <c r="D23" s="64">
        <f>-'2b'!D34</f>
        <v>-3442.5</v>
      </c>
      <c r="E23" s="64">
        <f>-'2b'!E34</f>
        <v>-3795</v>
      </c>
      <c r="F23" s="64">
        <f>-'2b'!F34</f>
        <v>-4185</v>
      </c>
      <c r="G23" s="64">
        <f>-'2b'!G34</f>
        <v>-4605</v>
      </c>
      <c r="H23" s="64">
        <f>-'2b'!H34</f>
        <v>-4957.5</v>
      </c>
    </row>
    <row r="24" spans="1:9" x14ac:dyDescent="0.35">
      <c r="A24" t="s">
        <v>96</v>
      </c>
      <c r="C24" s="64">
        <f>-'2b'!C39</f>
        <v>-1455</v>
      </c>
      <c r="D24" s="64">
        <f>-'2b'!D39</f>
        <v>-1720</v>
      </c>
      <c r="E24" s="64">
        <f>-'2b'!E39</f>
        <v>-1895</v>
      </c>
      <c r="F24" s="64">
        <f>-'2b'!F39</f>
        <v>-2090</v>
      </c>
      <c r="G24" s="64">
        <f>-'2b'!G39</f>
        <v>-2300</v>
      </c>
      <c r="H24" s="64">
        <f>-'2b'!H39</f>
        <v>-2455</v>
      </c>
    </row>
    <row r="25" spans="1:9" x14ac:dyDescent="0.35">
      <c r="A25" t="s">
        <v>97</v>
      </c>
      <c r="C25" s="64">
        <f>+C6</f>
        <v>-6500</v>
      </c>
      <c r="D25" s="64">
        <f t="shared" ref="D25:H25" si="5">+D6</f>
        <v>-6500</v>
      </c>
      <c r="E25" s="64">
        <f t="shared" si="5"/>
        <v>-6500</v>
      </c>
      <c r="F25" s="64">
        <f t="shared" si="5"/>
        <v>-6500</v>
      </c>
      <c r="G25" s="64">
        <f t="shared" si="5"/>
        <v>-6500</v>
      </c>
      <c r="H25" s="64">
        <f t="shared" si="5"/>
        <v>-6500</v>
      </c>
    </row>
    <row r="26" spans="1:9" x14ac:dyDescent="0.35">
      <c r="A26" t="s">
        <v>98</v>
      </c>
      <c r="C26" s="64">
        <f>+C7</f>
        <v>-3000</v>
      </c>
      <c r="D26" s="64">
        <f t="shared" ref="D26:H26" si="6">+D7</f>
        <v>-3000</v>
      </c>
      <c r="E26" s="64">
        <f t="shared" si="6"/>
        <v>-3000</v>
      </c>
      <c r="F26" s="64">
        <f t="shared" si="6"/>
        <v>-3000</v>
      </c>
      <c r="G26" s="64">
        <f t="shared" si="6"/>
        <v>-3000</v>
      </c>
      <c r="H26" s="64">
        <f t="shared" si="6"/>
        <v>-3000</v>
      </c>
    </row>
    <row r="27" spans="1:9" x14ac:dyDescent="0.35">
      <c r="A27" t="s">
        <v>149</v>
      </c>
      <c r="C27" s="64">
        <f>+'3a_Auxiliar'!C61</f>
        <v>0</v>
      </c>
      <c r="D27" s="64">
        <f>+'3a_Auxiliar'!D61</f>
        <v>0</v>
      </c>
      <c r="E27" s="64">
        <f>+'3a_Auxiliar'!E61</f>
        <v>4000</v>
      </c>
      <c r="F27" s="64">
        <f>+'3a_Auxiliar'!F61</f>
        <v>0</v>
      </c>
      <c r="G27" s="64">
        <f>+'3a_Auxiliar'!G61</f>
        <v>0</v>
      </c>
      <c r="H27" s="64">
        <f>+'3a_Auxiliar'!H61</f>
        <v>0</v>
      </c>
    </row>
    <row r="28" spans="1:9" x14ac:dyDescent="0.35">
      <c r="A28" t="s">
        <v>150</v>
      </c>
      <c r="C28" s="64">
        <f>-'3a_Auxiliar'!C64</f>
        <v>0</v>
      </c>
      <c r="D28" s="64">
        <f>-'3a_Auxiliar'!D64</f>
        <v>0</v>
      </c>
      <c r="E28" s="64">
        <f>-'3a_Auxiliar'!E64</f>
        <v>0</v>
      </c>
      <c r="F28" s="64">
        <f>-'3a_Auxiliar'!F64</f>
        <v>-4000</v>
      </c>
      <c r="G28" s="64">
        <f>-'3a_Auxiliar'!G64</f>
        <v>0</v>
      </c>
      <c r="H28" s="64">
        <f>-'3a_Auxiliar'!H64</f>
        <v>0</v>
      </c>
    </row>
    <row r="29" spans="1:9" x14ac:dyDescent="0.35">
      <c r="A29" t="s">
        <v>100</v>
      </c>
      <c r="C29" s="64">
        <f>-'3a_Auxiliar'!C63</f>
        <v>0</v>
      </c>
      <c r="D29" s="64">
        <f>-'3a_Auxiliar'!D63</f>
        <v>0</v>
      </c>
      <c r="E29" s="64">
        <f>-'3a_Auxiliar'!E63</f>
        <v>0</v>
      </c>
      <c r="F29" s="64">
        <f>-'3a_Auxiliar'!F63</f>
        <v>-115.06849315068493</v>
      </c>
      <c r="G29" s="64">
        <f>-'3a_Auxiliar'!G63</f>
        <v>0</v>
      </c>
      <c r="H29" s="64">
        <f>-'3a_Auxiliar'!H63</f>
        <v>0</v>
      </c>
    </row>
    <row r="30" spans="1:9" x14ac:dyDescent="0.35">
      <c r="A30" t="s">
        <v>151</v>
      </c>
      <c r="C30" s="64">
        <f>-'3a_Auxiliar'!C68</f>
        <v>-4000</v>
      </c>
      <c r="D30" s="64">
        <f>-'3a_Auxiliar'!D68</f>
        <v>-6000</v>
      </c>
      <c r="E30" s="64">
        <f>-'3a_Auxiliar'!E68</f>
        <v>0</v>
      </c>
      <c r="F30" s="64">
        <f>-'3a_Auxiliar'!F68</f>
        <v>0</v>
      </c>
      <c r="G30" s="64">
        <f>-'3a_Auxiliar'!G68</f>
        <v>-5500</v>
      </c>
      <c r="H30" s="64">
        <f>-'3a_Auxiliar'!H68</f>
        <v>-13000</v>
      </c>
    </row>
    <row r="31" spans="1:9" x14ac:dyDescent="0.35">
      <c r="A31" t="s">
        <v>152</v>
      </c>
      <c r="C31" s="64">
        <f>+'3a_Auxiliar'!C71</f>
        <v>0</v>
      </c>
      <c r="D31" s="64">
        <f>+'3a_Auxiliar'!D71</f>
        <v>4000</v>
      </c>
      <c r="E31" s="64">
        <f>+'3a_Auxiliar'!E71</f>
        <v>6000</v>
      </c>
      <c r="F31" s="64">
        <f>+'3a_Auxiliar'!F71</f>
        <v>0</v>
      </c>
      <c r="G31" s="64">
        <f>+'3a_Auxiliar'!G71</f>
        <v>0</v>
      </c>
      <c r="H31" s="64">
        <f>+'3a_Auxiliar'!H71</f>
        <v>5500</v>
      </c>
    </row>
    <row r="32" spans="1:9" x14ac:dyDescent="0.35">
      <c r="A32" t="s">
        <v>101</v>
      </c>
      <c r="C32" s="64">
        <f>+'3a_Auxiliar'!C70</f>
        <v>0</v>
      </c>
      <c r="D32" s="64">
        <f>+'3a_Auxiliar'!D70</f>
        <v>85.479452054794521</v>
      </c>
      <c r="E32" s="64">
        <f>+'3a_Auxiliar'!E70</f>
        <v>128.2191780821918</v>
      </c>
      <c r="F32" s="64">
        <f>+'3a_Auxiliar'!F70</f>
        <v>0</v>
      </c>
      <c r="G32" s="64">
        <f>+'3a_Auxiliar'!G70</f>
        <v>0</v>
      </c>
      <c r="H32" s="64">
        <f>+'3a_Auxiliar'!H70</f>
        <v>117.53424657534248</v>
      </c>
    </row>
    <row r="33" spans="1:11" x14ac:dyDescent="0.35">
      <c r="A33" t="s">
        <v>102</v>
      </c>
      <c r="C33" s="64">
        <f>-'3a_Auxiliar'!C48</f>
        <v>0</v>
      </c>
      <c r="D33" s="64">
        <f>-'3a_Auxiliar'!D48</f>
        <v>0</v>
      </c>
      <c r="E33" s="64">
        <f>-'3a_Auxiliar'!E48</f>
        <v>-15000</v>
      </c>
      <c r="F33" s="64">
        <f>-'3a_Auxiliar'!F48</f>
        <v>0</v>
      </c>
      <c r="G33" s="64">
        <f>-'3a_Auxiliar'!G48</f>
        <v>0</v>
      </c>
      <c r="H33" s="64">
        <f>-'3a_Auxiliar'!H48</f>
        <v>0</v>
      </c>
    </row>
    <row r="34" spans="1:11" x14ac:dyDescent="0.35">
      <c r="A34" t="s">
        <v>103</v>
      </c>
      <c r="C34" s="64">
        <f>'3a_Auxiliar'!C53</f>
        <v>0</v>
      </c>
      <c r="D34" s="64">
        <f>'3a_Auxiliar'!D53</f>
        <v>0</v>
      </c>
      <c r="E34" s="64">
        <f>'3a_Auxiliar'!E53</f>
        <v>3000</v>
      </c>
      <c r="F34" s="64">
        <f>'3a_Auxiliar'!F53</f>
        <v>0</v>
      </c>
      <c r="G34" s="64">
        <f>'3a_Auxiliar'!G53</f>
        <v>0</v>
      </c>
      <c r="H34" s="64">
        <f>'3a_Auxiliar'!H53</f>
        <v>0</v>
      </c>
    </row>
    <row r="35" spans="1:11" x14ac:dyDescent="0.35">
      <c r="A35" t="s">
        <v>106</v>
      </c>
      <c r="C35" s="64"/>
      <c r="D35" s="64"/>
      <c r="E35" s="64"/>
      <c r="F35" s="64"/>
      <c r="G35" s="64"/>
      <c r="H35" s="64"/>
    </row>
    <row r="36" spans="1:11" x14ac:dyDescent="0.35">
      <c r="A36" t="s">
        <v>104</v>
      </c>
      <c r="C36" s="64">
        <f>+SUM(C20:C35)</f>
        <v>1298.3333333333321</v>
      </c>
      <c r="D36" s="64">
        <f t="shared" ref="D36:H36" si="7">+SUM(D20:D35)</f>
        <v>1519.6461187214588</v>
      </c>
      <c r="E36" s="64">
        <f t="shared" si="7"/>
        <v>1643.698630136987</v>
      </c>
      <c r="F36" s="64">
        <f t="shared" si="7"/>
        <v>1586.963470319638</v>
      </c>
      <c r="G36" s="64">
        <f t="shared" si="7"/>
        <v>1548.6301369862995</v>
      </c>
      <c r="H36" s="64">
        <f t="shared" si="7"/>
        <v>1523.6643835616419</v>
      </c>
    </row>
    <row r="37" spans="1:11" x14ac:dyDescent="0.35">
      <c r="A37" t="s">
        <v>126</v>
      </c>
      <c r="C37" s="64">
        <f>+SUM(C21:C35)</f>
        <v>-451.66666666666788</v>
      </c>
      <c r="D37" s="64">
        <f t="shared" ref="D37:H37" si="8">+SUM(D21:D35)</f>
        <v>221.31278538813029</v>
      </c>
      <c r="E37" s="64">
        <f t="shared" si="8"/>
        <v>124.05251141552799</v>
      </c>
      <c r="F37" s="64">
        <f t="shared" si="8"/>
        <v>-56.735159817352809</v>
      </c>
      <c r="G37" s="64">
        <f t="shared" si="8"/>
        <v>-38.333333333335759</v>
      </c>
      <c r="H37" s="64">
        <f t="shared" si="8"/>
        <v>-24.965753424657521</v>
      </c>
    </row>
    <row r="38" spans="1:11" x14ac:dyDescent="0.35">
      <c r="A38" t="s">
        <v>148</v>
      </c>
      <c r="C38" s="64">
        <v>1000</v>
      </c>
      <c r="D38" s="64">
        <v>1000</v>
      </c>
      <c r="E38" s="64">
        <v>1000</v>
      </c>
      <c r="F38" s="64">
        <v>1000</v>
      </c>
      <c r="G38" s="64">
        <v>1000</v>
      </c>
      <c r="H38" s="64">
        <v>1000</v>
      </c>
    </row>
    <row r="39" spans="1:11" x14ac:dyDescent="0.35">
      <c r="A39" s="57" t="s">
        <v>157</v>
      </c>
      <c r="B39" s="57"/>
      <c r="C39" s="58" t="b">
        <f>+C36&gt;C38</f>
        <v>1</v>
      </c>
      <c r="D39" s="58" t="b">
        <f t="shared" ref="D39:H39" si="9">+D36&gt;D38</f>
        <v>1</v>
      </c>
      <c r="E39" s="58" t="b">
        <f t="shared" si="9"/>
        <v>1</v>
      </c>
      <c r="F39" s="58" t="b">
        <f t="shared" si="9"/>
        <v>1</v>
      </c>
      <c r="G39" s="58" t="b">
        <f t="shared" si="9"/>
        <v>1</v>
      </c>
      <c r="H39" s="58" t="b">
        <f t="shared" si="9"/>
        <v>1</v>
      </c>
    </row>
    <row r="40" spans="1:11" x14ac:dyDescent="0.35">
      <c r="C40" s="53"/>
      <c r="D40" s="53"/>
      <c r="E40" s="53"/>
      <c r="F40" s="53"/>
      <c r="G40" s="53"/>
      <c r="H40" s="53"/>
    </row>
    <row r="41" spans="1:11" x14ac:dyDescent="0.35">
      <c r="A41" s="75" t="s">
        <v>107</v>
      </c>
      <c r="B41" s="75"/>
      <c r="C41" s="75"/>
      <c r="D41" s="75"/>
      <c r="E41" s="75"/>
      <c r="F41" s="75"/>
      <c r="G41" s="75"/>
      <c r="H41" s="75"/>
      <c r="I41" s="75"/>
    </row>
    <row r="42" spans="1:11" x14ac:dyDescent="0.35">
      <c r="B42" s="9">
        <v>43800</v>
      </c>
      <c r="C42" s="9">
        <v>43466</v>
      </c>
      <c r="D42" s="9">
        <v>43497</v>
      </c>
      <c r="E42" s="9">
        <v>43525</v>
      </c>
      <c r="F42" s="9">
        <v>43556</v>
      </c>
      <c r="G42" s="9">
        <v>43586</v>
      </c>
      <c r="H42" s="9">
        <v>43617</v>
      </c>
      <c r="I42" s="9">
        <v>43647</v>
      </c>
    </row>
    <row r="43" spans="1:11" x14ac:dyDescent="0.35">
      <c r="A43" s="45" t="s">
        <v>108</v>
      </c>
      <c r="B43" s="46"/>
      <c r="C43" s="46"/>
      <c r="D43" s="46"/>
      <c r="E43" s="46"/>
    </row>
    <row r="44" spans="1:11" x14ac:dyDescent="0.35">
      <c r="A44" s="48" t="s">
        <v>110</v>
      </c>
      <c r="B44" s="65">
        <v>1750</v>
      </c>
      <c r="C44" s="64">
        <f>+C36</f>
        <v>1298.3333333333321</v>
      </c>
      <c r="D44" s="64">
        <f t="shared" ref="D44:H44" si="10">+D36</f>
        <v>1519.6461187214588</v>
      </c>
      <c r="E44" s="64">
        <f t="shared" si="10"/>
        <v>1643.698630136987</v>
      </c>
      <c r="F44" s="64">
        <f t="shared" si="10"/>
        <v>1586.963470319638</v>
      </c>
      <c r="G44" s="64">
        <f t="shared" si="10"/>
        <v>1548.6301369862995</v>
      </c>
      <c r="H44" s="64">
        <f t="shared" si="10"/>
        <v>1523.6643835616419</v>
      </c>
    </row>
    <row r="45" spans="1:11" x14ac:dyDescent="0.35">
      <c r="A45" s="48" t="s">
        <v>112</v>
      </c>
      <c r="B45" s="65">
        <v>0</v>
      </c>
      <c r="C45" s="64">
        <f>+'3a_Auxiliar'!C68+'3a_Auxiliar'!C69</f>
        <v>4085.4794520547944</v>
      </c>
      <c r="D45" s="64">
        <f>+'3a_Auxiliar'!D68+'3a_Auxiliar'!D69</f>
        <v>6128.2191780821922</v>
      </c>
      <c r="E45" s="64">
        <f>+'3a_Auxiliar'!E68+'3a_Auxiliar'!E69</f>
        <v>0</v>
      </c>
      <c r="F45" s="64">
        <f>+'3a_Auxiliar'!F68+'3a_Auxiliar'!F69</f>
        <v>0</v>
      </c>
      <c r="G45" s="64">
        <f>+'3a_Auxiliar'!G68+'3a_Auxiliar'!G69</f>
        <v>5617.5342465753429</v>
      </c>
      <c r="H45" s="64">
        <f>+'3a_Auxiliar'!H68+'3a_Auxiliar'!H69</f>
        <v>13277.808219178081</v>
      </c>
    </row>
    <row r="46" spans="1:11" x14ac:dyDescent="0.35">
      <c r="A46" s="48" t="s">
        <v>114</v>
      </c>
      <c r="B46" s="65">
        <v>20000</v>
      </c>
      <c r="C46" s="64">
        <f>+'3a_Auxiliar'!C16</f>
        <v>26000</v>
      </c>
      <c r="D46" s="64">
        <f>+'3a_Auxiliar'!D16</f>
        <v>27820</v>
      </c>
      <c r="E46" s="64">
        <f>+'3a_Auxiliar'!E16</f>
        <v>31555</v>
      </c>
      <c r="F46" s="64">
        <f>+'3a_Auxiliar'!F16</f>
        <v>34785</v>
      </c>
      <c r="G46" s="64">
        <f>+'3a_Auxiliar'!G16</f>
        <v>38360</v>
      </c>
      <c r="H46" s="64">
        <f>+'3a_Auxiliar'!H16</f>
        <v>42210</v>
      </c>
      <c r="K46" t="s">
        <v>123</v>
      </c>
    </row>
    <row r="47" spans="1:11" x14ac:dyDescent="0.35">
      <c r="A47" s="48" t="s">
        <v>59</v>
      </c>
      <c r="B47" s="65">
        <v>0</v>
      </c>
      <c r="C47" s="64"/>
      <c r="D47" s="64"/>
      <c r="E47" s="64"/>
      <c r="F47" s="64"/>
      <c r="G47" s="64"/>
      <c r="H47" s="64"/>
    </row>
    <row r="48" spans="1:11" x14ac:dyDescent="0.35">
      <c r="A48" s="48" t="s">
        <v>115</v>
      </c>
      <c r="B48" s="65">
        <f>+'2a'!C52</f>
        <v>14850</v>
      </c>
      <c r="C48" s="64">
        <f>+'2a'!C53</f>
        <v>14445</v>
      </c>
      <c r="D48" s="64">
        <f>+'2a'!D53</f>
        <v>15485</v>
      </c>
      <c r="E48" s="64">
        <f>+'2a'!E53</f>
        <v>17065</v>
      </c>
      <c r="F48" s="64">
        <f>+'2a'!F53</f>
        <v>18820</v>
      </c>
      <c r="G48" s="64">
        <f>+'2a'!G53</f>
        <v>20710</v>
      </c>
      <c r="H48" s="64">
        <f>+'2a'!H53</f>
        <v>22190</v>
      </c>
      <c r="I48" s="49">
        <f>+'2a'!I53</f>
        <v>0</v>
      </c>
    </row>
    <row r="49" spans="1:11" x14ac:dyDescent="0.35">
      <c r="A49" s="48" t="s">
        <v>117</v>
      </c>
      <c r="B49" s="64">
        <v>15000</v>
      </c>
      <c r="C49" s="64">
        <f>+'3a_Auxiliar'!C49</f>
        <v>15000</v>
      </c>
      <c r="D49" s="64">
        <f>+'3a_Auxiliar'!D49</f>
        <v>15000</v>
      </c>
      <c r="E49" s="64">
        <f>+'3a_Auxiliar'!E49</f>
        <v>19000</v>
      </c>
      <c r="F49" s="64">
        <f>+'3a_Auxiliar'!F49</f>
        <v>19000</v>
      </c>
      <c r="G49" s="64">
        <f>+'3a_Auxiliar'!G49</f>
        <v>19000</v>
      </c>
      <c r="H49" s="64">
        <f>+'3a_Auxiliar'!H49</f>
        <v>19000</v>
      </c>
    </row>
    <row r="50" spans="1:11" x14ac:dyDescent="0.35">
      <c r="A50" s="48" t="s">
        <v>119</v>
      </c>
      <c r="B50" s="65">
        <v>-12000</v>
      </c>
      <c r="C50" s="64">
        <f>-'3a_Auxiliar'!C51</f>
        <v>-12200</v>
      </c>
      <c r="D50" s="64">
        <f>-'3a_Auxiliar'!D51</f>
        <v>-12400</v>
      </c>
      <c r="E50" s="64">
        <f>-'3a_Auxiliar'!E51</f>
        <v>-1725</v>
      </c>
      <c r="F50" s="64">
        <f>-'3a_Auxiliar'!F51</f>
        <v>-2050</v>
      </c>
      <c r="G50" s="64">
        <f>-'3a_Auxiliar'!G51</f>
        <v>-2375</v>
      </c>
      <c r="H50" s="64">
        <f>-'3a_Auxiliar'!H51</f>
        <v>-2700</v>
      </c>
      <c r="K50" t="s">
        <v>141</v>
      </c>
    </row>
    <row r="51" spans="1:11" x14ac:dyDescent="0.35">
      <c r="A51" s="51" t="s">
        <v>121</v>
      </c>
      <c r="B51" s="66">
        <f>+SUM(B44:B50)</f>
        <v>39600</v>
      </c>
      <c r="C51" s="66">
        <f>+SUM(C44:C50)</f>
        <v>48628.812785388131</v>
      </c>
      <c r="D51" s="66">
        <f t="shared" ref="D51:H51" si="11">+SUM(D44:D50)</f>
        <v>53552.865296803648</v>
      </c>
      <c r="E51" s="66">
        <f t="shared" si="11"/>
        <v>67538.698630136991</v>
      </c>
      <c r="F51" s="66">
        <f t="shared" si="11"/>
        <v>72141.963470319635</v>
      </c>
      <c r="G51" s="66">
        <f t="shared" si="11"/>
        <v>82861.164383561641</v>
      </c>
      <c r="H51" s="66">
        <f t="shared" si="11"/>
        <v>95501.472602739726</v>
      </c>
    </row>
    <row r="52" spans="1:11" x14ac:dyDescent="0.35">
      <c r="A52" s="47" t="s">
        <v>109</v>
      </c>
      <c r="B52" s="67"/>
      <c r="C52" s="67"/>
      <c r="D52" s="64"/>
      <c r="E52" s="64"/>
      <c r="F52" s="64"/>
      <c r="G52" s="64"/>
      <c r="H52" s="64"/>
    </row>
    <row r="53" spans="1:11" x14ac:dyDescent="0.35">
      <c r="A53" s="49" t="s">
        <v>111</v>
      </c>
      <c r="B53" s="68">
        <v>0</v>
      </c>
      <c r="C53" s="69">
        <f>+'2b'!C29</f>
        <v>6143.333333333333</v>
      </c>
      <c r="D53" s="69">
        <f>+'2b'!D29</f>
        <v>7264.1666666666661</v>
      </c>
      <c r="E53" s="69">
        <f>+'2b'!E29</f>
        <v>8005</v>
      </c>
      <c r="F53" s="69">
        <f>+'2b'!F29</f>
        <v>8828.3333333333321</v>
      </c>
      <c r="G53" s="69">
        <f>+'2b'!G29</f>
        <v>9714.9999999999982</v>
      </c>
      <c r="H53" s="69">
        <f>+'2b'!H29</f>
        <v>10402.5</v>
      </c>
    </row>
    <row r="54" spans="1:11" x14ac:dyDescent="0.35">
      <c r="A54" s="49" t="s">
        <v>113</v>
      </c>
      <c r="B54" s="68">
        <v>0</v>
      </c>
      <c r="C54" s="69"/>
      <c r="D54" s="64"/>
      <c r="E54" s="64"/>
      <c r="F54" s="64"/>
      <c r="G54" s="64"/>
      <c r="H54" s="64"/>
    </row>
    <row r="55" spans="1:11" x14ac:dyDescent="0.35">
      <c r="A55" s="49" t="s">
        <v>106</v>
      </c>
      <c r="B55" s="68">
        <v>6100</v>
      </c>
      <c r="C55" s="69">
        <f>+B55+(-C14)</f>
        <v>7109.9178082191775</v>
      </c>
      <c r="D55" s="69">
        <f t="shared" ref="D55:H55" si="12">+C55+(-D14)</f>
        <v>8441.0445205479446</v>
      </c>
      <c r="E55" s="69">
        <f t="shared" si="12"/>
        <v>11636.520547945205</v>
      </c>
      <c r="F55" s="69">
        <f t="shared" si="12"/>
        <v>14399.770547945205</v>
      </c>
      <c r="G55" s="69">
        <f t="shared" si="12"/>
        <v>17841.157534246573</v>
      </c>
      <c r="H55" s="69">
        <f t="shared" si="12"/>
        <v>22024.640410958902</v>
      </c>
    </row>
    <row r="56" spans="1:11" x14ac:dyDescent="0.35">
      <c r="A56" s="49" t="s">
        <v>99</v>
      </c>
      <c r="B56" s="68">
        <v>0</v>
      </c>
      <c r="C56" s="69">
        <f>+'3a_Auxiliar'!C61+'3a_Auxiliar'!C62</f>
        <v>0</v>
      </c>
      <c r="D56" s="69">
        <f>+'3a_Auxiliar'!D61+'3a_Auxiliar'!D62</f>
        <v>0</v>
      </c>
      <c r="E56" s="69">
        <f>+'3a_Auxiliar'!E61+'3a_Auxiliar'!E62</f>
        <v>4115.0684931506848</v>
      </c>
      <c r="F56" s="69">
        <f>+'3a_Auxiliar'!F61+'3a_Auxiliar'!F62</f>
        <v>0</v>
      </c>
      <c r="G56" s="69">
        <f>+'3a_Auxiliar'!G61+'3a_Auxiliar'!G62</f>
        <v>0</v>
      </c>
      <c r="H56" s="69">
        <f>+'3a_Auxiliar'!H61+'3a_Auxiliar'!H62</f>
        <v>0</v>
      </c>
    </row>
    <row r="57" spans="1:11" x14ac:dyDescent="0.35">
      <c r="A57" s="50" t="s">
        <v>116</v>
      </c>
      <c r="B57" s="69"/>
      <c r="C57" s="69"/>
      <c r="D57" s="64"/>
      <c r="E57" s="64"/>
      <c r="F57" s="64"/>
      <c r="G57" s="64"/>
      <c r="H57" s="64"/>
    </row>
    <row r="58" spans="1:11" x14ac:dyDescent="0.35">
      <c r="A58" s="49" t="s">
        <v>118</v>
      </c>
      <c r="B58" s="68">
        <v>30000</v>
      </c>
      <c r="C58" s="69">
        <f>+B58</f>
        <v>30000</v>
      </c>
      <c r="D58" s="69">
        <f t="shared" ref="D58:H58" si="13">+C58</f>
        <v>30000</v>
      </c>
      <c r="E58" s="69">
        <f t="shared" si="13"/>
        <v>30000</v>
      </c>
      <c r="F58" s="69">
        <f t="shared" si="13"/>
        <v>30000</v>
      </c>
      <c r="G58" s="69">
        <f t="shared" si="13"/>
        <v>30000</v>
      </c>
      <c r="H58" s="69">
        <f t="shared" si="13"/>
        <v>30000</v>
      </c>
    </row>
    <row r="59" spans="1:11" x14ac:dyDescent="0.35">
      <c r="A59" s="49" t="s">
        <v>120</v>
      </c>
      <c r="B59" s="68">
        <v>3500</v>
      </c>
      <c r="C59" s="69">
        <f>+B59+C16</f>
        <v>5375.5616438356165</v>
      </c>
      <c r="D59" s="69">
        <f t="shared" ref="D59:H59" si="14">+C59+D16</f>
        <v>7847.6541095890407</v>
      </c>
      <c r="E59" s="69">
        <f t="shared" si="14"/>
        <v>13782.109589041094</v>
      </c>
      <c r="F59" s="69">
        <f t="shared" si="14"/>
        <v>18913.859589041094</v>
      </c>
      <c r="G59" s="69">
        <f t="shared" si="14"/>
        <v>25305.006849315068</v>
      </c>
      <c r="H59" s="69">
        <f t="shared" si="14"/>
        <v>33074.332191780821</v>
      </c>
    </row>
    <row r="60" spans="1:11" x14ac:dyDescent="0.35">
      <c r="A60" s="52" t="s">
        <v>122</v>
      </c>
      <c r="B60" s="70">
        <f>+SUM(B53:B59)</f>
        <v>39600</v>
      </c>
      <c r="C60" s="70">
        <f>+SUM(C53:C59)</f>
        <v>48628.812785388123</v>
      </c>
      <c r="D60" s="70">
        <f t="shared" ref="D60:H60" si="15">+SUM(D53:D59)</f>
        <v>53552.865296803655</v>
      </c>
      <c r="E60" s="70">
        <f t="shared" si="15"/>
        <v>67538.698630136991</v>
      </c>
      <c r="F60" s="70">
        <f t="shared" si="15"/>
        <v>72141.963470319635</v>
      </c>
      <c r="G60" s="70">
        <f t="shared" si="15"/>
        <v>82861.164383561641</v>
      </c>
      <c r="H60" s="70">
        <f t="shared" si="15"/>
        <v>95501.472602739726</v>
      </c>
    </row>
    <row r="61" spans="1:11" x14ac:dyDescent="0.35">
      <c r="A61" s="59" t="s">
        <v>157</v>
      </c>
      <c r="B61" s="71" t="b">
        <f>ROUND(B60,2)=ROUND(B51,2)</f>
        <v>1</v>
      </c>
      <c r="C61" s="71" t="b">
        <f t="shared" ref="C61:H61" si="16">ROUND(C60,2)=ROUND(C51,2)</f>
        <v>1</v>
      </c>
      <c r="D61" s="71" t="b">
        <f t="shared" si="16"/>
        <v>1</v>
      </c>
      <c r="E61" s="71" t="b">
        <f t="shared" si="16"/>
        <v>1</v>
      </c>
      <c r="F61" s="71" t="b">
        <f t="shared" si="16"/>
        <v>1</v>
      </c>
      <c r="G61" s="71" t="b">
        <f t="shared" si="16"/>
        <v>1</v>
      </c>
      <c r="H61" s="71" t="b">
        <f t="shared" si="16"/>
        <v>1</v>
      </c>
      <c r="K61" t="s">
        <v>127</v>
      </c>
    </row>
  </sheetData>
  <mergeCells count="3">
    <mergeCell ref="A1:I1"/>
    <mergeCell ref="A18:I18"/>
    <mergeCell ref="A41:I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9485-53FB-4C90-87B9-91D59271394F}">
  <dimension ref="A1:L72"/>
  <sheetViews>
    <sheetView tabSelected="1" topLeftCell="A62" workbookViewId="0">
      <selection activeCell="D69" sqref="D69"/>
    </sheetView>
  </sheetViews>
  <sheetFormatPr defaultRowHeight="14.5" x14ac:dyDescent="0.35"/>
  <cols>
    <col min="1" max="1" width="21.90625" bestFit="1" customWidth="1"/>
    <col min="2" max="4" width="8.81640625" bestFit="1" customWidth="1"/>
    <col min="5" max="5" width="9.453125" bestFit="1" customWidth="1"/>
    <col min="6" max="7" width="8.81640625" bestFit="1" customWidth="1"/>
    <col min="8" max="8" width="9.81640625" bestFit="1" customWidth="1"/>
    <col min="9" max="9" width="8.81640625" bestFit="1" customWidth="1"/>
  </cols>
  <sheetData>
    <row r="1" spans="1:12" x14ac:dyDescent="0.35">
      <c r="A1" s="75" t="s">
        <v>93</v>
      </c>
      <c r="B1" s="75"/>
      <c r="C1" s="75"/>
      <c r="D1" s="75"/>
      <c r="E1" s="75"/>
      <c r="F1" s="75"/>
      <c r="G1" s="75"/>
      <c r="H1" s="75"/>
      <c r="I1" s="75"/>
    </row>
    <row r="3" spans="1:12" x14ac:dyDescent="0.35">
      <c r="A3" s="19" t="s">
        <v>2</v>
      </c>
      <c r="B3" s="10" t="s">
        <v>11</v>
      </c>
      <c r="C3" s="9">
        <v>43466</v>
      </c>
      <c r="D3" s="9">
        <v>43497</v>
      </c>
      <c r="E3" s="9">
        <v>43525</v>
      </c>
      <c r="F3" s="9">
        <v>43556</v>
      </c>
      <c r="G3" s="9">
        <v>43586</v>
      </c>
      <c r="H3" s="9">
        <v>43617</v>
      </c>
      <c r="I3" s="9">
        <v>43647</v>
      </c>
    </row>
    <row r="4" spans="1:12" x14ac:dyDescent="0.35">
      <c r="A4" s="20" t="s">
        <v>0</v>
      </c>
      <c r="B4" s="21"/>
      <c r="C4" s="22"/>
      <c r="D4" s="22"/>
      <c r="E4" s="22"/>
      <c r="F4" s="22"/>
      <c r="G4" s="22"/>
      <c r="H4" s="22"/>
      <c r="I4" s="22"/>
    </row>
    <row r="5" spans="1:12" x14ac:dyDescent="0.35">
      <c r="A5" s="2" t="s">
        <v>23</v>
      </c>
      <c r="B5" s="11" t="s">
        <v>19</v>
      </c>
      <c r="C5" s="18">
        <f>+'1b'!C7</f>
        <v>12000</v>
      </c>
      <c r="D5" s="18">
        <f>+'1b'!D7</f>
        <v>12840</v>
      </c>
      <c r="E5" s="18">
        <f>+'1b'!E7</f>
        <v>15525</v>
      </c>
      <c r="F5" s="18">
        <f>+'1b'!F7</f>
        <v>17145</v>
      </c>
      <c r="G5" s="18">
        <f>+'1b'!G7</f>
        <v>18900</v>
      </c>
      <c r="H5" s="18">
        <f>+'1b'!H7</f>
        <v>20790</v>
      </c>
      <c r="I5" s="18">
        <f>+'1b'!I7</f>
        <v>0</v>
      </c>
      <c r="L5" t="s">
        <v>159</v>
      </c>
    </row>
    <row r="6" spans="1:12" x14ac:dyDescent="0.35">
      <c r="A6" s="2" t="s">
        <v>124</v>
      </c>
      <c r="B6" s="11" t="s">
        <v>19</v>
      </c>
      <c r="C6" s="18">
        <v>12000</v>
      </c>
      <c r="D6" s="18">
        <f>+C8</f>
        <v>12000</v>
      </c>
      <c r="E6" s="18">
        <f t="shared" ref="E6:I6" si="0">+D8</f>
        <v>12840</v>
      </c>
      <c r="F6" s="18">
        <f t="shared" si="0"/>
        <v>15525</v>
      </c>
      <c r="G6" s="18">
        <f t="shared" si="0"/>
        <v>17145</v>
      </c>
      <c r="H6" s="18">
        <f t="shared" si="0"/>
        <v>18900</v>
      </c>
      <c r="I6" s="18">
        <f t="shared" si="0"/>
        <v>20790</v>
      </c>
    </row>
    <row r="7" spans="1:12" x14ac:dyDescent="0.35">
      <c r="A7" s="2" t="s">
        <v>92</v>
      </c>
      <c r="B7" s="11" t="s">
        <v>19</v>
      </c>
      <c r="C7" s="18">
        <f>+C6</f>
        <v>12000</v>
      </c>
      <c r="D7" s="18">
        <f>+D6</f>
        <v>12000</v>
      </c>
      <c r="E7" s="18">
        <f t="shared" ref="E7:I7" si="1">+E6</f>
        <v>12840</v>
      </c>
      <c r="F7" s="18">
        <f t="shared" si="1"/>
        <v>15525</v>
      </c>
      <c r="G7" s="18">
        <f t="shared" si="1"/>
        <v>17145</v>
      </c>
      <c r="H7" s="18">
        <f t="shared" si="1"/>
        <v>18900</v>
      </c>
      <c r="I7" s="18">
        <f t="shared" si="1"/>
        <v>20790</v>
      </c>
    </row>
    <row r="8" spans="1:12" x14ac:dyDescent="0.35">
      <c r="A8" s="2" t="s">
        <v>125</v>
      </c>
      <c r="B8" s="11" t="s">
        <v>19</v>
      </c>
      <c r="C8" s="18">
        <f>+C6+C5-C7</f>
        <v>12000</v>
      </c>
      <c r="D8" s="18">
        <f>+D6+D5-D7</f>
        <v>12840</v>
      </c>
      <c r="E8" s="18">
        <f t="shared" ref="E8:I8" si="2">+E6+E5-E7</f>
        <v>15525</v>
      </c>
      <c r="F8" s="18">
        <f t="shared" si="2"/>
        <v>17145</v>
      </c>
      <c r="G8" s="18">
        <f t="shared" si="2"/>
        <v>18900</v>
      </c>
      <c r="H8" s="18">
        <f t="shared" si="2"/>
        <v>20790</v>
      </c>
      <c r="I8" s="18">
        <f t="shared" si="2"/>
        <v>0</v>
      </c>
    </row>
    <row r="9" spans="1:12" x14ac:dyDescent="0.35">
      <c r="A9" s="20" t="s">
        <v>1</v>
      </c>
      <c r="B9" s="21"/>
      <c r="C9" s="22"/>
      <c r="D9" s="22"/>
      <c r="E9" s="22"/>
      <c r="F9" s="22"/>
      <c r="G9" s="22"/>
      <c r="H9" s="22"/>
      <c r="I9" s="22"/>
    </row>
    <row r="10" spans="1:12" x14ac:dyDescent="0.35">
      <c r="A10" s="2" t="s">
        <v>23</v>
      </c>
      <c r="B10" s="11" t="s">
        <v>19</v>
      </c>
      <c r="C10" s="18">
        <f>+'1b'!C15</f>
        <v>14000</v>
      </c>
      <c r="D10" s="18">
        <f>+'1b'!D15</f>
        <v>14980</v>
      </c>
      <c r="E10" s="18">
        <f>+'1b'!E15</f>
        <v>16030</v>
      </c>
      <c r="F10" s="18">
        <f>+'1b'!F15</f>
        <v>17640</v>
      </c>
      <c r="G10" s="18">
        <f>+'1b'!G15</f>
        <v>19460</v>
      </c>
      <c r="H10" s="18">
        <f>+'1b'!H15</f>
        <v>21420</v>
      </c>
      <c r="I10" s="18">
        <f>+'1b'!I15</f>
        <v>0</v>
      </c>
    </row>
    <row r="11" spans="1:12" x14ac:dyDescent="0.35">
      <c r="A11" s="2" t="s">
        <v>124</v>
      </c>
      <c r="B11" s="11" t="s">
        <v>19</v>
      </c>
      <c r="C11" s="18">
        <v>8000</v>
      </c>
      <c r="D11" s="18">
        <f>+C13</f>
        <v>14000</v>
      </c>
      <c r="E11" s="18">
        <f t="shared" ref="E11:I11" si="3">+D13</f>
        <v>14980</v>
      </c>
      <c r="F11" s="18">
        <f t="shared" si="3"/>
        <v>16030</v>
      </c>
      <c r="G11" s="18">
        <f t="shared" si="3"/>
        <v>17640</v>
      </c>
      <c r="H11" s="18">
        <f t="shared" si="3"/>
        <v>19460</v>
      </c>
      <c r="I11" s="18">
        <f t="shared" si="3"/>
        <v>21420</v>
      </c>
    </row>
    <row r="12" spans="1:12" x14ac:dyDescent="0.35">
      <c r="A12" s="2" t="s">
        <v>92</v>
      </c>
      <c r="B12" s="11" t="s">
        <v>19</v>
      </c>
      <c r="C12" s="18">
        <f>+C11</f>
        <v>8000</v>
      </c>
      <c r="D12" s="18">
        <f>+D11</f>
        <v>14000</v>
      </c>
      <c r="E12" s="18">
        <f t="shared" ref="E12:I12" si="4">+E11</f>
        <v>14980</v>
      </c>
      <c r="F12" s="18">
        <f t="shared" si="4"/>
        <v>16030</v>
      </c>
      <c r="G12" s="18">
        <f t="shared" si="4"/>
        <v>17640</v>
      </c>
      <c r="H12" s="18">
        <f t="shared" si="4"/>
        <v>19460</v>
      </c>
      <c r="I12" s="18">
        <f t="shared" si="4"/>
        <v>21420</v>
      </c>
    </row>
    <row r="13" spans="1:12" x14ac:dyDescent="0.35">
      <c r="A13" s="2" t="s">
        <v>125</v>
      </c>
      <c r="B13" s="11" t="s">
        <v>19</v>
      </c>
      <c r="C13" s="18">
        <f>+C11+C10-C12</f>
        <v>14000</v>
      </c>
      <c r="D13" s="18">
        <f t="shared" ref="D13:G13" si="5">+D11+D10-D12</f>
        <v>14980</v>
      </c>
      <c r="E13" s="18">
        <f t="shared" si="5"/>
        <v>16030</v>
      </c>
      <c r="F13" s="18">
        <f t="shared" si="5"/>
        <v>17640</v>
      </c>
      <c r="G13" s="18">
        <f t="shared" si="5"/>
        <v>19460</v>
      </c>
      <c r="H13" s="18">
        <f t="shared" ref="H13" si="6">+H11+H10-H12</f>
        <v>21420</v>
      </c>
      <c r="I13" s="18">
        <f t="shared" ref="I13" si="7">+I11+I10-I12</f>
        <v>0</v>
      </c>
    </row>
    <row r="14" spans="1:12" x14ac:dyDescent="0.35">
      <c r="A14" s="20" t="s">
        <v>36</v>
      </c>
      <c r="B14" s="21"/>
      <c r="C14" s="22"/>
      <c r="D14" s="22"/>
      <c r="E14" s="22"/>
      <c r="F14" s="22"/>
      <c r="G14" s="22"/>
      <c r="H14" s="22"/>
      <c r="I14" s="22"/>
    </row>
    <row r="15" spans="1:12" x14ac:dyDescent="0.35">
      <c r="A15" s="29" t="s">
        <v>92</v>
      </c>
      <c r="B15" s="30" t="s">
        <v>19</v>
      </c>
      <c r="C15" s="31">
        <f>+C12+C7</f>
        <v>20000</v>
      </c>
      <c r="D15" s="31">
        <f t="shared" ref="D15:H15" si="8">+D12+D7</f>
        <v>26000</v>
      </c>
      <c r="E15" s="31">
        <f t="shared" si="8"/>
        <v>27820</v>
      </c>
      <c r="F15" s="31">
        <f t="shared" si="8"/>
        <v>31555</v>
      </c>
      <c r="G15" s="31">
        <f t="shared" si="8"/>
        <v>34785</v>
      </c>
      <c r="H15" s="31">
        <f t="shared" si="8"/>
        <v>38360</v>
      </c>
      <c r="I15" s="31"/>
    </row>
    <row r="16" spans="1:12" x14ac:dyDescent="0.35">
      <c r="A16" s="29" t="s">
        <v>125</v>
      </c>
      <c r="B16" s="30" t="s">
        <v>19</v>
      </c>
      <c r="C16" s="31">
        <f>+C13+C8</f>
        <v>26000</v>
      </c>
      <c r="D16" s="31">
        <f t="shared" ref="D16:H16" si="9">+D13+D8</f>
        <v>27820</v>
      </c>
      <c r="E16" s="31">
        <f t="shared" si="9"/>
        <v>31555</v>
      </c>
      <c r="F16" s="31">
        <f t="shared" si="9"/>
        <v>34785</v>
      </c>
      <c r="G16" s="31">
        <f t="shared" si="9"/>
        <v>38360</v>
      </c>
      <c r="H16" s="31">
        <f t="shared" si="9"/>
        <v>42210</v>
      </c>
      <c r="I16" s="31"/>
    </row>
    <row r="20" spans="1:12" x14ac:dyDescent="0.35">
      <c r="A20" s="75" t="s">
        <v>128</v>
      </c>
      <c r="B20" s="75"/>
      <c r="C20" s="75"/>
      <c r="D20" s="75"/>
      <c r="E20" s="75"/>
      <c r="F20" s="75"/>
      <c r="G20" s="75"/>
      <c r="H20" s="75"/>
      <c r="I20" s="75"/>
    </row>
    <row r="22" spans="1:12" x14ac:dyDescent="0.35">
      <c r="A22" s="19" t="s">
        <v>129</v>
      </c>
      <c r="B22" s="10" t="s">
        <v>11</v>
      </c>
      <c r="C22" s="9">
        <v>43466</v>
      </c>
      <c r="D22" s="9">
        <v>43497</v>
      </c>
      <c r="E22" s="9">
        <v>43525</v>
      </c>
      <c r="F22" s="9">
        <v>43556</v>
      </c>
      <c r="G22" s="9">
        <v>43586</v>
      </c>
      <c r="H22" s="9">
        <v>43617</v>
      </c>
      <c r="I22" s="9">
        <v>43647</v>
      </c>
    </row>
    <row r="23" spans="1:12" x14ac:dyDescent="0.35">
      <c r="A23" s="20" t="s">
        <v>131</v>
      </c>
      <c r="B23" s="21"/>
      <c r="C23" s="22"/>
      <c r="D23" s="22"/>
      <c r="E23" s="22"/>
      <c r="F23" s="22"/>
      <c r="G23" s="22"/>
      <c r="H23" s="22"/>
      <c r="I23" s="22"/>
    </row>
    <row r="24" spans="1:12" x14ac:dyDescent="0.35">
      <c r="A24" t="s">
        <v>137</v>
      </c>
      <c r="L24" t="s">
        <v>160</v>
      </c>
    </row>
    <row r="25" spans="1:12" x14ac:dyDescent="0.35">
      <c r="A25" t="s">
        <v>130</v>
      </c>
      <c r="C25">
        <v>11000</v>
      </c>
      <c r="D25">
        <f>+C25</f>
        <v>11000</v>
      </c>
    </row>
    <row r="26" spans="1:12" x14ac:dyDescent="0.35">
      <c r="A26" t="s">
        <v>132</v>
      </c>
      <c r="C26">
        <v>0</v>
      </c>
      <c r="D26">
        <v>0</v>
      </c>
      <c r="E26">
        <v>0</v>
      </c>
    </row>
    <row r="27" spans="1:12" x14ac:dyDescent="0.35">
      <c r="A27" t="s">
        <v>133</v>
      </c>
      <c r="C27">
        <f>+C25</f>
        <v>11000</v>
      </c>
      <c r="D27">
        <f t="shared" ref="D27" si="10">+D25</f>
        <v>11000</v>
      </c>
    </row>
    <row r="28" spans="1:12" x14ac:dyDescent="0.35">
      <c r="A28" t="s">
        <v>134</v>
      </c>
      <c r="C28">
        <v>0</v>
      </c>
      <c r="D28">
        <v>0</v>
      </c>
      <c r="E28">
        <v>0</v>
      </c>
    </row>
    <row r="29" spans="1:12" x14ac:dyDescent="0.35">
      <c r="A29" t="s">
        <v>138</v>
      </c>
      <c r="E29">
        <v>3000</v>
      </c>
    </row>
    <row r="30" spans="1:12" x14ac:dyDescent="0.35">
      <c r="A30" t="s">
        <v>135</v>
      </c>
      <c r="E30">
        <f>+E29-(D25-D27)</f>
        <v>3000</v>
      </c>
    </row>
    <row r="31" spans="1:12" x14ac:dyDescent="0.35">
      <c r="A31" s="20" t="s">
        <v>140</v>
      </c>
      <c r="B31" s="21"/>
      <c r="C31" s="22"/>
      <c r="D31" s="22"/>
      <c r="E31" s="22"/>
      <c r="F31" s="22"/>
      <c r="G31" s="22"/>
      <c r="H31" s="22"/>
      <c r="I31" s="22"/>
    </row>
    <row r="32" spans="1:12" x14ac:dyDescent="0.35">
      <c r="A32" t="s">
        <v>137</v>
      </c>
    </row>
    <row r="33" spans="1:9" x14ac:dyDescent="0.35">
      <c r="A33" t="s">
        <v>130</v>
      </c>
      <c r="C33">
        <v>4000</v>
      </c>
      <c r="D33">
        <v>4000</v>
      </c>
      <c r="E33">
        <v>4000</v>
      </c>
      <c r="F33">
        <v>4000</v>
      </c>
      <c r="G33">
        <v>4000</v>
      </c>
      <c r="H33">
        <v>4000</v>
      </c>
      <c r="I33">
        <v>4000</v>
      </c>
    </row>
    <row r="34" spans="1:9" x14ac:dyDescent="0.35">
      <c r="A34" t="s">
        <v>132</v>
      </c>
      <c r="C34">
        <v>200</v>
      </c>
      <c r="D34">
        <v>200</v>
      </c>
      <c r="E34">
        <v>200</v>
      </c>
      <c r="F34">
        <v>200</v>
      </c>
      <c r="G34">
        <v>200</v>
      </c>
      <c r="H34">
        <v>200</v>
      </c>
      <c r="I34">
        <v>200</v>
      </c>
    </row>
    <row r="35" spans="1:9" x14ac:dyDescent="0.35">
      <c r="A35" t="s">
        <v>133</v>
      </c>
      <c r="C35">
        <f>-'3a'!B50-'3a_Auxiliar'!C27+C34</f>
        <v>1200</v>
      </c>
      <c r="D35">
        <f>+C35+D34</f>
        <v>1400</v>
      </c>
      <c r="E35">
        <f t="shared" ref="E35:I35" si="11">+D35+E34</f>
        <v>1600</v>
      </c>
      <c r="F35">
        <f t="shared" si="11"/>
        <v>1800</v>
      </c>
      <c r="G35">
        <f t="shared" si="11"/>
        <v>2000</v>
      </c>
      <c r="H35">
        <f t="shared" si="11"/>
        <v>2200</v>
      </c>
      <c r="I35">
        <f t="shared" si="11"/>
        <v>2400</v>
      </c>
    </row>
    <row r="36" spans="1:9" x14ac:dyDescent="0.35">
      <c r="A36" t="s">
        <v>134</v>
      </c>
    </row>
    <row r="37" spans="1:9" x14ac:dyDescent="0.35">
      <c r="A37" t="s">
        <v>138</v>
      </c>
    </row>
    <row r="38" spans="1:9" x14ac:dyDescent="0.35">
      <c r="A38" t="s">
        <v>135</v>
      </c>
    </row>
    <row r="39" spans="1:9" x14ac:dyDescent="0.35">
      <c r="A39" s="20" t="s">
        <v>136</v>
      </c>
      <c r="B39" s="21"/>
      <c r="C39" s="22"/>
      <c r="D39" s="22"/>
      <c r="E39" s="22"/>
      <c r="F39" s="22"/>
      <c r="G39" s="22"/>
      <c r="H39" s="22"/>
      <c r="I39" s="22"/>
    </row>
    <row r="40" spans="1:9" x14ac:dyDescent="0.35">
      <c r="A40" t="s">
        <v>137</v>
      </c>
      <c r="E40">
        <v>15000</v>
      </c>
    </row>
    <row r="41" spans="1:9" x14ac:dyDescent="0.35">
      <c r="A41" t="s">
        <v>130</v>
      </c>
      <c r="E41">
        <v>15000</v>
      </c>
      <c r="F41">
        <v>15000</v>
      </c>
      <c r="G41">
        <v>15000</v>
      </c>
      <c r="H41">
        <v>15000</v>
      </c>
      <c r="I41">
        <v>15000</v>
      </c>
    </row>
    <row r="42" spans="1:9" x14ac:dyDescent="0.35">
      <c r="A42" t="s">
        <v>132</v>
      </c>
      <c r="E42">
        <f>+E41/120</f>
        <v>125</v>
      </c>
      <c r="F42">
        <f t="shared" ref="F42:I42" si="12">+F41/120</f>
        <v>125</v>
      </c>
      <c r="G42">
        <f t="shared" si="12"/>
        <v>125</v>
      </c>
      <c r="H42">
        <f t="shared" si="12"/>
        <v>125</v>
      </c>
      <c r="I42">
        <f t="shared" si="12"/>
        <v>125</v>
      </c>
    </row>
    <row r="43" spans="1:9" x14ac:dyDescent="0.35">
      <c r="A43" t="s">
        <v>133</v>
      </c>
      <c r="E43">
        <f>+E42+D43</f>
        <v>125</v>
      </c>
      <c r="F43">
        <f t="shared" ref="F43:I43" si="13">+F42+E43</f>
        <v>250</v>
      </c>
      <c r="G43">
        <f t="shared" si="13"/>
        <v>375</v>
      </c>
      <c r="H43">
        <f t="shared" si="13"/>
        <v>500</v>
      </c>
      <c r="I43">
        <f t="shared" si="13"/>
        <v>625</v>
      </c>
    </row>
    <row r="44" spans="1:9" x14ac:dyDescent="0.35">
      <c r="A44" t="s">
        <v>134</v>
      </c>
    </row>
    <row r="45" spans="1:9" x14ac:dyDescent="0.35">
      <c r="A45" t="s">
        <v>138</v>
      </c>
    </row>
    <row r="46" spans="1:9" x14ac:dyDescent="0.35">
      <c r="A46" t="s">
        <v>135</v>
      </c>
    </row>
    <row r="47" spans="1:9" x14ac:dyDescent="0.35">
      <c r="A47" s="20" t="s">
        <v>36</v>
      </c>
      <c r="B47" s="21"/>
      <c r="C47" s="22"/>
      <c r="D47" s="22"/>
      <c r="E47" s="22"/>
      <c r="F47" s="22"/>
      <c r="G47" s="22"/>
      <c r="H47" s="22"/>
      <c r="I47" s="22"/>
    </row>
    <row r="48" spans="1:9" x14ac:dyDescent="0.35">
      <c r="A48" t="s">
        <v>61</v>
      </c>
      <c r="C48">
        <f>+C24+C32+C40</f>
        <v>0</v>
      </c>
      <c r="D48">
        <f t="shared" ref="D48:I48" si="14">+D24+D32+D40</f>
        <v>0</v>
      </c>
      <c r="E48">
        <f t="shared" si="14"/>
        <v>15000</v>
      </c>
      <c r="F48">
        <f t="shared" si="14"/>
        <v>0</v>
      </c>
      <c r="G48">
        <f t="shared" si="14"/>
        <v>0</v>
      </c>
      <c r="H48">
        <f t="shared" si="14"/>
        <v>0</v>
      </c>
      <c r="I48">
        <f t="shared" si="14"/>
        <v>0</v>
      </c>
    </row>
    <row r="49" spans="1:12" x14ac:dyDescent="0.35">
      <c r="A49" t="s">
        <v>130</v>
      </c>
      <c r="C49">
        <f t="shared" ref="C49:I54" si="15">+C25+C33+C41</f>
        <v>15000</v>
      </c>
      <c r="D49">
        <f t="shared" si="15"/>
        <v>15000</v>
      </c>
      <c r="E49">
        <f t="shared" si="15"/>
        <v>19000</v>
      </c>
      <c r="F49">
        <f t="shared" si="15"/>
        <v>19000</v>
      </c>
      <c r="G49">
        <f t="shared" si="15"/>
        <v>19000</v>
      </c>
      <c r="H49">
        <f t="shared" si="15"/>
        <v>19000</v>
      </c>
      <c r="I49">
        <f t="shared" si="15"/>
        <v>19000</v>
      </c>
    </row>
    <row r="50" spans="1:12" x14ac:dyDescent="0.35">
      <c r="A50" t="s">
        <v>132</v>
      </c>
      <c r="C50">
        <f t="shared" si="15"/>
        <v>200</v>
      </c>
      <c r="D50">
        <f t="shared" si="15"/>
        <v>200</v>
      </c>
      <c r="E50">
        <f t="shared" si="15"/>
        <v>325</v>
      </c>
      <c r="F50">
        <f t="shared" si="15"/>
        <v>325</v>
      </c>
      <c r="G50">
        <f t="shared" si="15"/>
        <v>325</v>
      </c>
      <c r="H50">
        <f t="shared" si="15"/>
        <v>325</v>
      </c>
      <c r="I50">
        <f t="shared" si="15"/>
        <v>325</v>
      </c>
    </row>
    <row r="51" spans="1:12" x14ac:dyDescent="0.35">
      <c r="A51" t="s">
        <v>133</v>
      </c>
      <c r="C51">
        <f t="shared" si="15"/>
        <v>12200</v>
      </c>
      <c r="D51">
        <f t="shared" si="15"/>
        <v>12400</v>
      </c>
      <c r="E51">
        <f t="shared" si="15"/>
        <v>1725</v>
      </c>
      <c r="F51">
        <f t="shared" si="15"/>
        <v>2050</v>
      </c>
      <c r="G51">
        <f t="shared" si="15"/>
        <v>2375</v>
      </c>
      <c r="H51">
        <f t="shared" si="15"/>
        <v>2700</v>
      </c>
      <c r="I51">
        <f t="shared" si="15"/>
        <v>3025</v>
      </c>
    </row>
    <row r="52" spans="1:12" x14ac:dyDescent="0.35">
      <c r="A52" t="s">
        <v>134</v>
      </c>
      <c r="C52">
        <f t="shared" si="15"/>
        <v>0</v>
      </c>
      <c r="D52">
        <f t="shared" si="15"/>
        <v>0</v>
      </c>
      <c r="E52">
        <f t="shared" si="15"/>
        <v>0</v>
      </c>
      <c r="F52">
        <f t="shared" si="15"/>
        <v>0</v>
      </c>
      <c r="G52">
        <f t="shared" si="15"/>
        <v>0</v>
      </c>
      <c r="H52">
        <f t="shared" si="15"/>
        <v>0</v>
      </c>
      <c r="I52">
        <f t="shared" si="15"/>
        <v>0</v>
      </c>
    </row>
    <row r="53" spans="1:12" x14ac:dyDescent="0.35">
      <c r="A53" t="s">
        <v>23</v>
      </c>
      <c r="C53">
        <f t="shared" si="15"/>
        <v>0</v>
      </c>
      <c r="D53">
        <f t="shared" si="15"/>
        <v>0</v>
      </c>
      <c r="E53">
        <f t="shared" si="15"/>
        <v>3000</v>
      </c>
      <c r="F53">
        <f t="shared" si="15"/>
        <v>0</v>
      </c>
      <c r="G53">
        <f t="shared" si="15"/>
        <v>0</v>
      </c>
      <c r="H53">
        <f t="shared" si="15"/>
        <v>0</v>
      </c>
      <c r="I53">
        <f t="shared" si="15"/>
        <v>0</v>
      </c>
    </row>
    <row r="54" spans="1:12" x14ac:dyDescent="0.35">
      <c r="A54" t="s">
        <v>139</v>
      </c>
      <c r="C54">
        <f t="shared" si="15"/>
        <v>0</v>
      </c>
      <c r="D54">
        <f t="shared" si="15"/>
        <v>0</v>
      </c>
      <c r="E54">
        <f t="shared" si="15"/>
        <v>3000</v>
      </c>
      <c r="F54">
        <f t="shared" si="15"/>
        <v>0</v>
      </c>
      <c r="G54">
        <f t="shared" si="15"/>
        <v>0</v>
      </c>
      <c r="H54">
        <f t="shared" si="15"/>
        <v>0</v>
      </c>
      <c r="I54">
        <f t="shared" si="15"/>
        <v>0</v>
      </c>
    </row>
    <row r="56" spans="1:12" x14ac:dyDescent="0.35">
      <c r="A56" s="75" t="s">
        <v>142</v>
      </c>
      <c r="B56" s="75"/>
      <c r="C56" s="75"/>
      <c r="D56" s="75"/>
      <c r="E56" s="75"/>
      <c r="F56" s="75"/>
      <c r="G56" s="75"/>
      <c r="H56" s="75"/>
      <c r="I56" s="75"/>
    </row>
    <row r="58" spans="1:12" x14ac:dyDescent="0.35">
      <c r="A58" s="19" t="s">
        <v>129</v>
      </c>
      <c r="B58" s="10" t="s">
        <v>11</v>
      </c>
      <c r="C58" s="9">
        <v>43466</v>
      </c>
      <c r="D58" s="9">
        <v>43497</v>
      </c>
      <c r="E58" s="9">
        <v>43525</v>
      </c>
      <c r="F58" s="9">
        <v>43556</v>
      </c>
      <c r="G58" s="9">
        <v>43586</v>
      </c>
      <c r="H58" s="9">
        <v>43617</v>
      </c>
      <c r="I58" s="9">
        <v>43647</v>
      </c>
    </row>
    <row r="59" spans="1:12" x14ac:dyDescent="0.35">
      <c r="A59" s="20" t="s">
        <v>99</v>
      </c>
      <c r="B59" s="21"/>
      <c r="C59" s="22"/>
      <c r="D59" s="22"/>
      <c r="E59" s="22"/>
      <c r="F59" s="22"/>
      <c r="G59" s="22"/>
      <c r="H59" s="22"/>
      <c r="I59" s="22"/>
    </row>
    <row r="60" spans="1:12" x14ac:dyDescent="0.35">
      <c r="A60" t="s">
        <v>147</v>
      </c>
      <c r="C60" s="83">
        <v>0.35</v>
      </c>
      <c r="D60" s="83">
        <v>0.35</v>
      </c>
      <c r="E60" s="83">
        <v>0.35</v>
      </c>
      <c r="F60" s="83">
        <v>0.35</v>
      </c>
      <c r="G60" s="83">
        <v>0.35</v>
      </c>
      <c r="H60" s="83">
        <v>0.35</v>
      </c>
      <c r="I60" s="83">
        <v>0.35</v>
      </c>
    </row>
    <row r="61" spans="1:12" x14ac:dyDescent="0.35">
      <c r="A61" t="s">
        <v>143</v>
      </c>
      <c r="C61" s="84"/>
      <c r="D61" s="84"/>
      <c r="E61" s="84">
        <v>4000</v>
      </c>
      <c r="F61" s="84"/>
      <c r="G61" s="84"/>
      <c r="H61" s="84"/>
      <c r="I61" s="84"/>
    </row>
    <row r="62" spans="1:12" x14ac:dyDescent="0.35">
      <c r="A62" t="s">
        <v>144</v>
      </c>
      <c r="C62">
        <f>+C60*30/365*C61</f>
        <v>0</v>
      </c>
      <c r="D62">
        <f t="shared" ref="D62:I62" si="16">+D60*30/365*D61</f>
        <v>0</v>
      </c>
      <c r="E62" s="54">
        <f t="shared" si="16"/>
        <v>115.06849315068493</v>
      </c>
      <c r="F62">
        <f t="shared" si="16"/>
        <v>0</v>
      </c>
      <c r="G62">
        <f t="shared" si="16"/>
        <v>0</v>
      </c>
      <c r="H62">
        <f t="shared" si="16"/>
        <v>0</v>
      </c>
      <c r="I62">
        <f t="shared" si="16"/>
        <v>0</v>
      </c>
    </row>
    <row r="63" spans="1:12" x14ac:dyDescent="0.35">
      <c r="A63" t="s">
        <v>82</v>
      </c>
      <c r="D63">
        <f>+C62</f>
        <v>0</v>
      </c>
      <c r="E63">
        <f t="shared" ref="E63:I63" si="17">+D62</f>
        <v>0</v>
      </c>
      <c r="F63" s="54">
        <f t="shared" si="17"/>
        <v>115.06849315068493</v>
      </c>
      <c r="G63">
        <f t="shared" si="17"/>
        <v>0</v>
      </c>
      <c r="H63">
        <f t="shared" si="17"/>
        <v>0</v>
      </c>
      <c r="I63">
        <f t="shared" si="17"/>
        <v>0</v>
      </c>
      <c r="L63" t="s">
        <v>161</v>
      </c>
    </row>
    <row r="64" spans="1:12" x14ac:dyDescent="0.35">
      <c r="A64" t="s">
        <v>145</v>
      </c>
      <c r="F64">
        <f>+E61</f>
        <v>4000</v>
      </c>
    </row>
    <row r="65" spans="1:9" x14ac:dyDescent="0.35">
      <c r="A65" t="s">
        <v>146</v>
      </c>
      <c r="C65" s="53">
        <f>+'3a'!C36</f>
        <v>1298.3333333333321</v>
      </c>
      <c r="D65" s="53">
        <f>+'3a'!D36</f>
        <v>1519.6461187214588</v>
      </c>
      <c r="E65" s="53">
        <f>+'3a'!E36</f>
        <v>1643.698630136987</v>
      </c>
      <c r="F65" s="53">
        <f>+'3a'!F36</f>
        <v>1586.963470319638</v>
      </c>
      <c r="G65" s="53">
        <f>+'3a'!G36</f>
        <v>1548.6301369862995</v>
      </c>
      <c r="H65" s="53">
        <f>+'3a'!H36</f>
        <v>1523.6643835616419</v>
      </c>
      <c r="I65" s="54">
        <f>+'3a'!I36</f>
        <v>0</v>
      </c>
    </row>
    <row r="66" spans="1:9" x14ac:dyDescent="0.35">
      <c r="A66" s="20" t="s">
        <v>153</v>
      </c>
      <c r="B66" s="21"/>
      <c r="C66" s="22"/>
      <c r="D66" s="22"/>
      <c r="E66" s="22"/>
      <c r="F66" s="22"/>
      <c r="G66" s="22"/>
      <c r="H66" s="22"/>
      <c r="I66" s="22"/>
    </row>
    <row r="67" spans="1:9" x14ac:dyDescent="0.35">
      <c r="A67" t="s">
        <v>147</v>
      </c>
      <c r="C67" s="43">
        <v>0.26</v>
      </c>
      <c r="D67" s="43">
        <v>0.26</v>
      </c>
      <c r="E67" s="43">
        <v>0.26</v>
      </c>
      <c r="F67" s="43">
        <v>0.26</v>
      </c>
      <c r="G67" s="43">
        <v>0.26</v>
      </c>
      <c r="H67" s="43">
        <v>0.26</v>
      </c>
      <c r="I67" s="43">
        <v>0.26</v>
      </c>
    </row>
    <row r="68" spans="1:9" x14ac:dyDescent="0.35">
      <c r="A68" t="s">
        <v>154</v>
      </c>
      <c r="C68">
        <v>4000</v>
      </c>
      <c r="D68">
        <v>6000</v>
      </c>
      <c r="G68">
        <v>5500</v>
      </c>
      <c r="H68">
        <v>13000</v>
      </c>
    </row>
    <row r="69" spans="1:9" x14ac:dyDescent="0.35">
      <c r="A69" t="s">
        <v>144</v>
      </c>
      <c r="C69" s="54">
        <f>+C67*30/365*C68</f>
        <v>85.479452054794521</v>
      </c>
      <c r="D69" s="54">
        <f t="shared" ref="D69:I69" si="18">+D67*30/365*D68</f>
        <v>128.2191780821918</v>
      </c>
      <c r="E69" s="54">
        <f t="shared" si="18"/>
        <v>0</v>
      </c>
      <c r="F69" s="54">
        <f t="shared" si="18"/>
        <v>0</v>
      </c>
      <c r="G69" s="54">
        <f t="shared" si="18"/>
        <v>117.53424657534248</v>
      </c>
      <c r="H69" s="54">
        <f t="shared" si="18"/>
        <v>277.8082191780822</v>
      </c>
      <c r="I69" s="54">
        <f t="shared" si="18"/>
        <v>0</v>
      </c>
    </row>
    <row r="70" spans="1:9" x14ac:dyDescent="0.35">
      <c r="A70" t="s">
        <v>156</v>
      </c>
      <c r="C70" s="54">
        <f t="shared" ref="C70:I70" si="19">+B69</f>
        <v>0</v>
      </c>
      <c r="D70" s="54">
        <f t="shared" si="19"/>
        <v>85.479452054794521</v>
      </c>
      <c r="E70" s="54">
        <f t="shared" si="19"/>
        <v>128.2191780821918</v>
      </c>
      <c r="F70" s="54">
        <f t="shared" si="19"/>
        <v>0</v>
      </c>
      <c r="G70" s="54">
        <f t="shared" si="19"/>
        <v>0</v>
      </c>
      <c r="H70" s="54">
        <f t="shared" si="19"/>
        <v>117.53424657534248</v>
      </c>
      <c r="I70" s="54">
        <f t="shared" si="19"/>
        <v>277.8082191780822</v>
      </c>
    </row>
    <row r="71" spans="1:9" x14ac:dyDescent="0.35">
      <c r="A71" t="s">
        <v>155</v>
      </c>
      <c r="C71">
        <f>+B68</f>
        <v>0</v>
      </c>
      <c r="D71">
        <f t="shared" ref="D71:I71" si="20">+C68</f>
        <v>4000</v>
      </c>
      <c r="E71">
        <f t="shared" si="20"/>
        <v>6000</v>
      </c>
      <c r="F71">
        <f t="shared" si="20"/>
        <v>0</v>
      </c>
      <c r="G71">
        <f t="shared" si="20"/>
        <v>0</v>
      </c>
      <c r="H71">
        <f t="shared" si="20"/>
        <v>5500</v>
      </c>
      <c r="I71">
        <f t="shared" si="20"/>
        <v>13000</v>
      </c>
    </row>
    <row r="72" spans="1:9" x14ac:dyDescent="0.35">
      <c r="A72" t="s">
        <v>146</v>
      </c>
      <c r="C72" s="53">
        <f>+'3a'!C44</f>
        <v>1298.3333333333321</v>
      </c>
      <c r="D72" s="53">
        <f>+'3a'!D44</f>
        <v>1519.6461187214588</v>
      </c>
      <c r="E72" s="53">
        <f>+'3a'!E44</f>
        <v>1643.698630136987</v>
      </c>
      <c r="F72" s="53">
        <f>+'3a'!F44</f>
        <v>1586.963470319638</v>
      </c>
      <c r="G72" s="53">
        <f>+'3a'!G44</f>
        <v>1548.6301369862995</v>
      </c>
      <c r="H72" s="53">
        <f>+'3a'!H44</f>
        <v>1523.6643835616419</v>
      </c>
      <c r="I72" s="54">
        <f>+'3a'!I44</f>
        <v>0</v>
      </c>
    </row>
  </sheetData>
  <mergeCells count="3">
    <mergeCell ref="A1:I1"/>
    <mergeCell ref="A20:I20"/>
    <mergeCell ref="A56:I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1a</vt:lpstr>
      <vt:lpstr>1b</vt:lpstr>
      <vt:lpstr>2a</vt:lpstr>
      <vt:lpstr>2b</vt:lpstr>
      <vt:lpstr>3a</vt:lpstr>
      <vt:lpstr>3a_Auxiliar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Tienda Nube</dc:creator>
  <cp:lastModifiedBy>Tienda Nube</cp:lastModifiedBy>
  <dcterms:created xsi:type="dcterms:W3CDTF">2019-03-15T14:33:44Z</dcterms:created>
  <dcterms:modified xsi:type="dcterms:W3CDTF">2019-03-19T00:32:01Z</dcterms:modified>
</cp:coreProperties>
</file>