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ego_000\Desktop\Diego\FIUBA\Cimentaciones - Geotecnia Aplicada\00 Ejemplos resolucion bases\03 ejemplo base con viga cantilever\"/>
    </mc:Choice>
  </mc:AlternateContent>
  <bookViews>
    <workbookView xWindow="0" yWindow="0" windowWidth="14565" windowHeight="10815"/>
  </bookViews>
  <sheets>
    <sheet name="ej numerico base cantilever" sheetId="1" r:id="rId1"/>
  </sheets>
  <definedNames>
    <definedName name="_xlnm.Print_Area" localSheetId="0">'ej numerico base cantilever'!$A$1:$J$201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1" l="1"/>
  <c r="A96" i="1"/>
  <c r="B90" i="1"/>
  <c r="E150" i="1"/>
  <c r="B53" i="1" l="1"/>
  <c r="B168" i="1" l="1"/>
  <c r="B164" i="1"/>
  <c r="B118" i="1"/>
  <c r="B115" i="1"/>
  <c r="B109" i="1"/>
  <c r="B105" i="1"/>
  <c r="C99" i="1"/>
  <c r="B73" i="1"/>
  <c r="B66" i="1"/>
  <c r="B39" i="1"/>
  <c r="H17" i="1"/>
  <c r="C85" i="1" s="1"/>
  <c r="F17" i="1"/>
  <c r="H16" i="1"/>
  <c r="F16" i="1"/>
  <c r="B11" i="1"/>
  <c r="B127" i="1" l="1"/>
  <c r="B175" i="1" s="1"/>
  <c r="B126" i="1"/>
  <c r="B41" i="1"/>
  <c r="A181" i="1" l="1"/>
  <c r="C184" i="1"/>
  <c r="B19" i="1"/>
  <c r="I27" i="1" l="1"/>
  <c r="I26" i="1"/>
  <c r="E26" i="1"/>
  <c r="B8" i="1"/>
  <c r="B59" i="1" l="1"/>
  <c r="B78" i="1" s="1"/>
  <c r="G94" i="1" s="1"/>
  <c r="B132" i="1"/>
  <c r="B24" i="1"/>
  <c r="B62" i="1" l="1"/>
  <c r="B135" i="1"/>
  <c r="B140" i="1" s="1"/>
  <c r="B145" i="1" s="1"/>
  <c r="B147" i="1" s="1"/>
  <c r="G179" i="1"/>
  <c r="B70" i="1"/>
  <c r="A85" i="1"/>
  <c r="A86" i="1" s="1"/>
  <c r="B153" i="1" l="1"/>
  <c r="B155" i="1" s="1"/>
  <c r="E149" i="1"/>
  <c r="E157" i="1" l="1"/>
  <c r="E158" i="1" s="1"/>
</calcChain>
</file>

<file path=xl/sharedStrings.xml><?xml version="1.0" encoding="utf-8"?>
<sst xmlns="http://schemas.openxmlformats.org/spreadsheetml/2006/main" count="248" uniqueCount="156">
  <si>
    <t>t</t>
  </si>
  <si>
    <t>L</t>
  </si>
  <si>
    <t>m</t>
  </si>
  <si>
    <t>kg/cm2</t>
  </si>
  <si>
    <t>h30</t>
  </si>
  <si>
    <t>a21</t>
  </si>
  <si>
    <t>a22</t>
  </si>
  <si>
    <t>acero</t>
  </si>
  <si>
    <t>t/m2</t>
  </si>
  <si>
    <t>E acero</t>
  </si>
  <si>
    <t xml:space="preserve">U1= </t>
  </si>
  <si>
    <t>1.4D</t>
  </si>
  <si>
    <t xml:space="preserve">U2= </t>
  </si>
  <si>
    <t>1.2D+1.6L</t>
  </si>
  <si>
    <t>TRONCO</t>
  </si>
  <si>
    <t>col 1</t>
  </si>
  <si>
    <t>cm2</t>
  </si>
  <si>
    <t>LM</t>
  </si>
  <si>
    <t>rec</t>
  </si>
  <si>
    <t xml:space="preserve">area col1 </t>
  </si>
  <si>
    <t>m2</t>
  </si>
  <si>
    <t>tm</t>
  </si>
  <si>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Calibri"/>
        <family val="2"/>
        <scheme val="minor"/>
      </rPr>
      <t>=</t>
    </r>
  </si>
  <si>
    <t>cm2/m</t>
  </si>
  <si>
    <t>cant</t>
  </si>
  <si>
    <t>sep</t>
  </si>
  <si>
    <t>cm</t>
  </si>
  <si>
    <t>DATOS</t>
  </si>
  <si>
    <t>a1*a2</t>
  </si>
  <si>
    <t>a1=</t>
  </si>
  <si>
    <t>a2=</t>
  </si>
  <si>
    <t>b1=</t>
  </si>
  <si>
    <t>b2=</t>
  </si>
  <si>
    <t>recubrim&gt;=</t>
  </si>
  <si>
    <t>h=</t>
  </si>
  <si>
    <t>z=</t>
  </si>
  <si>
    <t>D-rec</t>
  </si>
  <si>
    <t>z.adop=</t>
  </si>
  <si>
    <t>As1=</t>
  </si>
  <si>
    <t>As1/m=</t>
  </si>
  <si>
    <t>se adopta As1</t>
  </si>
  <si>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Arial"/>
        <family val="2"/>
      </rPr>
      <t>b</t>
    </r>
    <r>
      <rPr>
        <b/>
        <sz val="11"/>
        <color theme="1"/>
        <rFont val="Calibri"/>
        <family val="2"/>
        <scheme val="minor"/>
      </rPr>
      <t>=</t>
    </r>
  </si>
  <si>
    <t>mm</t>
  </si>
  <si>
    <t>As2=</t>
  </si>
  <si>
    <t>As2/m=</t>
  </si>
  <si>
    <t>se adopta As2</t>
  </si>
  <si>
    <t>0. COLUMNAS</t>
  </si>
  <si>
    <t>0.2*D (min 25cm)</t>
  </si>
  <si>
    <t>EJ.cantilever</t>
  </si>
  <si>
    <t>ejercicio resolver ejemplo excentrica base c/ viga cantilever</t>
  </si>
  <si>
    <t>Viga</t>
  </si>
  <si>
    <t>L (dist entre baricentro de cols)</t>
  </si>
  <si>
    <t>NF:</t>
  </si>
  <si>
    <t>sigma.adm:</t>
  </si>
  <si>
    <t>c1=</t>
  </si>
  <si>
    <t>c2=</t>
  </si>
  <si>
    <t>D</t>
  </si>
  <si>
    <t>N1</t>
  </si>
  <si>
    <t>N2</t>
  </si>
  <si>
    <t>N1. servicio</t>
  </si>
  <si>
    <t>N2. servicio</t>
  </si>
  <si>
    <t>c2/b2</t>
  </si>
  <si>
    <t>c1/b1</t>
  </si>
  <si>
    <t>1.3*N1.serv</t>
  </si>
  <si>
    <r>
      <t>R1 aprox/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Arial"/>
        <family val="2"/>
      </rPr>
      <t>.</t>
    </r>
    <r>
      <rPr>
        <sz val="10"/>
        <color theme="1"/>
        <rFont val="Calibri"/>
        <family val="2"/>
      </rPr>
      <t>adm</t>
    </r>
  </si>
  <si>
    <t>considero</t>
  </si>
  <si>
    <t>a1/a2&lt;=</t>
  </si>
  <si>
    <t>------&gt;</t>
  </si>
  <si>
    <t>R1.aprox=</t>
  </si>
  <si>
    <t>Area.aprox=</t>
  </si>
  <si>
    <t>2*a2</t>
  </si>
  <si>
    <t>Area.base=</t>
  </si>
  <si>
    <t>2*a2*a2</t>
  </si>
  <si>
    <r>
      <t>2*a2</t>
    </r>
    <r>
      <rPr>
        <vertAlign val="superscript"/>
        <sz val="11"/>
        <color theme="1"/>
        <rFont val="Calibri"/>
        <family val="2"/>
        <scheme val="minor"/>
      </rPr>
      <t>2</t>
    </r>
  </si>
  <si>
    <t>de</t>
  </si>
  <si>
    <r>
      <t>2*a2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</si>
  <si>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t>despejo a2</t>
  </si>
  <si>
    <r>
      <t>R1.aprox/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.adm</t>
    </r>
  </si>
  <si>
    <r>
      <t>RAIZ(R1.aprox/2*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.adm)</t>
    </r>
  </si>
  <si>
    <t>ADOPTO</t>
  </si>
  <si>
    <t>1.1*N1.serv*L/(L-a2/2)</t>
  </si>
  <si>
    <t>verifico relacion de lados</t>
  </si>
  <si>
    <t>a1/a2=</t>
  </si>
  <si>
    <t>OK</t>
  </si>
  <si>
    <t>recalculo Area Base con R.real</t>
  </si>
  <si>
    <t>Area.nec=</t>
  </si>
  <si>
    <t>Area.adop=</t>
  </si>
  <si>
    <t>verifica</t>
  </si>
  <si>
    <t>&gt;Area.nec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</si>
  <si>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=</t>
    </r>
  </si>
  <si>
    <t>R1.real=</t>
  </si>
  <si>
    <r>
      <t>R1/(a2*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.adm)</t>
    </r>
  </si>
  <si>
    <r>
      <t>R1.real/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.adm</t>
    </r>
  </si>
  <si>
    <t>R1.real/1.1</t>
  </si>
  <si>
    <t>R2=</t>
  </si>
  <si>
    <t>R0-N1.serv</t>
  </si>
  <si>
    <t>levantam:</t>
  </si>
  <si>
    <r>
      <t>n</t>
    </r>
    <r>
      <rPr>
        <sz val="11"/>
        <color theme="1"/>
        <rFont val="Arial"/>
        <family val="2"/>
      </rPr>
      <t>=</t>
    </r>
  </si>
  <si>
    <t>(sumatoria de fuerzas verticales)</t>
  </si>
  <si>
    <t>verifico estabilidad al levantamiento en N2:</t>
  </si>
  <si>
    <r>
      <rPr>
        <sz val="11"/>
        <color theme="1"/>
        <rFont val="Symbol"/>
        <family val="1"/>
        <charset val="2"/>
      </rPr>
      <t>n</t>
    </r>
    <r>
      <rPr>
        <sz val="11"/>
        <color theme="1"/>
        <rFont val="Calibri"/>
        <family val="2"/>
        <scheme val="minor"/>
      </rPr>
      <t>*R2&lt;=N2.perm</t>
    </r>
  </si>
  <si>
    <t>N2.perm</t>
  </si>
  <si>
    <r>
      <rPr>
        <sz val="11"/>
        <color theme="1"/>
        <rFont val="Symbol"/>
        <family val="1"/>
        <charset val="2"/>
      </rPr>
      <t>n</t>
    </r>
    <r>
      <rPr>
        <sz val="11"/>
        <color theme="1"/>
        <rFont val="Calibri"/>
        <family val="2"/>
        <scheme val="minor"/>
      </rPr>
      <t>*R2</t>
    </r>
  </si>
  <si>
    <t>&lt;</t>
  </si>
  <si>
    <t>4. DIAGRAMA DE CARGAS, CORTE, MOMENTOS (simplificado)</t>
  </si>
  <si>
    <t>V</t>
  </si>
  <si>
    <t>M</t>
  </si>
  <si>
    <t>bv=</t>
  </si>
  <si>
    <t>c1+0.10m</t>
  </si>
  <si>
    <t>(minimo)</t>
  </si>
  <si>
    <t>Dbase=</t>
  </si>
  <si>
    <t>(a1-bv)/3</t>
  </si>
  <si>
    <t>5.1. FACTORIZACION</t>
  </si>
  <si>
    <t>N1.U1=</t>
  </si>
  <si>
    <t>N1.U2=</t>
  </si>
  <si>
    <t>5.2. SOLICITACIONES ULTIMAS</t>
  </si>
  <si>
    <t>RU=</t>
  </si>
  <si>
    <t>N1U*L/(L-a2/2)</t>
  </si>
  <si>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scheme val="minor"/>
      </rPr>
      <t>U=</t>
    </r>
  </si>
  <si>
    <t>RU/(a1*a2)</t>
  </si>
  <si>
    <t>M.LR=</t>
  </si>
  <si>
    <t>LR</t>
  </si>
  <si>
    <t>As1</t>
  </si>
  <si>
    <t>As2</t>
  </si>
  <si>
    <t>5.3. MOMENTO y ARMADURA EN LA BASE</t>
  </si>
  <si>
    <r>
      <t>1.2*M.LR/(0.8*h*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  <scheme val="minor"/>
      </rPr>
      <t>*Fy)</t>
    </r>
  </si>
  <si>
    <t>As1/a2</t>
  </si>
  <si>
    <t>0.2*As1</t>
  </si>
  <si>
    <t>As2/a1</t>
  </si>
  <si>
    <r>
      <t xml:space="preserve">adopto minima </t>
    </r>
    <r>
      <rPr>
        <sz val="11"/>
        <color indexed="8"/>
        <rFont val="Symbol"/>
        <family val="1"/>
        <charset val="2"/>
      </rPr>
      <t>f</t>
    </r>
    <r>
      <rPr>
        <sz val="11"/>
        <color theme="1"/>
        <rFont val="Calibri"/>
        <family val="2"/>
        <scheme val="minor"/>
      </rPr>
      <t>10c/20</t>
    </r>
  </si>
  <si>
    <t>6. SECCION DE LA VIGA</t>
  </si>
  <si>
    <t>Dv.min=</t>
  </si>
  <si>
    <t>Dbase+bv/2</t>
  </si>
  <si>
    <t>Dv=</t>
  </si>
  <si>
    <t>3&lt;=</t>
  </si>
  <si>
    <t>Dv/bv</t>
  </si>
  <si>
    <t>&lt;=5</t>
  </si>
  <si>
    <t>(orden de magnitud de predimensionado)</t>
  </si>
  <si>
    <t>ya que bv depende mucho del ancho de la col)</t>
  </si>
  <si>
    <t>(recomendación general, no se adapta a todos los casos</t>
  </si>
  <si>
    <t>7. DIMENSIONAMIENTO DE ARMADURAS DE VIGA (MENSULA CORTA, FLEXION Y CORTE)</t>
  </si>
  <si>
    <t>7.1 DIAGRAMAS DE CARACTERISTICAS MAYORADOS (simplificado)</t>
  </si>
  <si>
    <t>mensula corta</t>
  </si>
  <si>
    <t>dimensionado como</t>
  </si>
  <si>
    <t>viga a flexion y corte</t>
  </si>
  <si>
    <t xml:space="preserve">    la altura de esta seccion se debe diseñar de forma que</t>
  </si>
  <si>
    <t xml:space="preserve">    sea capaz de transmitir el esfuerzo de corte</t>
  </si>
  <si>
    <t>Con estos valores dimensionar las armaduras según HORMIGON 1</t>
  </si>
  <si>
    <t>según el capítulo 11.9</t>
  </si>
  <si>
    <t>CIRSOC 201 – 2005</t>
  </si>
  <si>
    <t>8. ESQUEMA ARMADO (esquematico, no representas las cantidades adoptadas)</t>
  </si>
  <si>
    <t>2. REACCION REAL DEL SUELO y  CALCULO de a1</t>
  </si>
  <si>
    <t>1. ESTIMACION DEL AREA DE LA BASE y CALCULO a2</t>
  </si>
  <si>
    <t>3. ESTABILIDAD / VERIFICACION AL LEVANTAMIENTO</t>
  </si>
  <si>
    <t>5. CALCULO DE ZAPATA / GEOMETRIA</t>
  </si>
  <si>
    <t>(se debe cumpli condicion de mensula corta: Long MC &lt; 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</si>
</sst>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medium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theme="4"/>
      </diagonal>
    </border>
    <border diagonalUp="1">
      <left/>
      <right/>
      <top/>
      <bottom/>
      <diagonal style="thin">
        <color theme="4"/>
      </diagonal>
    </border>
    <border diagonalDown="1">
      <left/>
      <right/>
      <top/>
      <bottom style="thin">
        <color indexed="64"/>
      </bottom>
      <diagonal style="thin">
        <color theme="4"/>
      </diagonal>
    </border>
    <border diagonalDown="1">
      <left/>
      <right/>
      <top/>
      <bottom/>
      <diagonal style="thin">
        <color theme="4"/>
      </diagonal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/>
      <top/>
      <bottom/>
      <diagonal style="medium">
        <color indexed="64"/>
      </diagonal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1" fillId="0" borderId="0" xfId="0" applyFont="1" applyAlignment="1">
      <alignment horizontal="right"/>
    </xf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Font="1" applyAlignment="1">
      <alignment horizontal="right"/>
    </xf>
    <xf numFmtId="0" fontId="0" fillId="0" borderId="2" xfId="0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3" xfId="0" applyBorder="1" applyAlignment="1">
      <alignment horizontal="right"/>
    </xf>
    <xf numFmtId="2" fontId="0" fillId="4" borderId="0" xfId="0" applyNumberFormat="1" applyFill="1"/>
    <xf numFmtId="2" fontId="0" fillId="0" borderId="0" xfId="0" applyNumberFormat="1" applyFill="1"/>
    <xf numFmtId="0" fontId="0" fillId="0" borderId="0" xfId="0" applyBorder="1"/>
    <xf numFmtId="0" fontId="0" fillId="0" borderId="7" xfId="0" applyBorder="1"/>
    <xf numFmtId="0" fontId="1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1" fillId="0" borderId="0" xfId="0" applyFont="1"/>
    <xf numFmtId="164" fontId="3" fillId="0" borderId="0" xfId="0" applyNumberFormat="1" applyFont="1" applyFill="1"/>
    <xf numFmtId="0" fontId="5" fillId="0" borderId="0" xfId="0" applyFont="1" applyFill="1" applyBorder="1"/>
    <xf numFmtId="0" fontId="6" fillId="0" borderId="0" xfId="0" applyFont="1" applyFill="1" applyBorder="1"/>
    <xf numFmtId="0" fontId="0" fillId="4" borderId="0" xfId="0" applyFill="1"/>
    <xf numFmtId="164" fontId="0" fillId="0" borderId="0" xfId="0" applyNumberFormat="1" applyAlignment="1">
      <alignment horizontal="left"/>
    </xf>
    <xf numFmtId="1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4" xfId="0" applyBorder="1"/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6" xfId="0" applyBorder="1"/>
    <xf numFmtId="0" fontId="7" fillId="0" borderId="0" xfId="0" applyFont="1" applyBorder="1" applyAlignment="1"/>
    <xf numFmtId="1" fontId="0" fillId="0" borderId="0" xfId="0" applyNumberFormat="1"/>
    <xf numFmtId="2" fontId="0" fillId="0" borderId="0" xfId="0" applyNumberFormat="1" applyFill="1" applyBorder="1"/>
    <xf numFmtId="0" fontId="12" fillId="0" borderId="0" xfId="0" applyFont="1"/>
    <xf numFmtId="0" fontId="13" fillId="0" borderId="0" xfId="0" applyFont="1" applyBorder="1" applyAlignment="1"/>
    <xf numFmtId="164" fontId="0" fillId="0" borderId="0" xfId="0" applyNumberFormat="1" applyFill="1"/>
    <xf numFmtId="0" fontId="0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14" xfId="0" applyFill="1" applyBorder="1"/>
    <xf numFmtId="0" fontId="0" fillId="0" borderId="17" xfId="0" applyBorder="1"/>
    <xf numFmtId="0" fontId="1" fillId="0" borderId="18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164" fontId="14" fillId="0" borderId="0" xfId="0" applyNumberFormat="1" applyFont="1"/>
    <xf numFmtId="0" fontId="11" fillId="5" borderId="1" xfId="0" applyFont="1" applyFill="1" applyBorder="1"/>
    <xf numFmtId="0" fontId="0" fillId="0" borderId="0" xfId="0" applyFont="1" applyFill="1" applyBorder="1" applyAlignment="1">
      <alignment horizontal="center"/>
    </xf>
    <xf numFmtId="0" fontId="12" fillId="0" borderId="19" xfId="0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0" xfId="0" applyBorder="1"/>
    <xf numFmtId="0" fontId="0" fillId="0" borderId="21" xfId="0" applyBorder="1"/>
    <xf numFmtId="0" fontId="1" fillId="0" borderId="19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2" fillId="0" borderId="23" xfId="0" applyFont="1" applyBorder="1"/>
    <xf numFmtId="164" fontId="0" fillId="0" borderId="22" xfId="0" applyNumberForma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6" xfId="0" applyBorder="1" applyAlignment="1">
      <alignment horizontal="center" vertical="top"/>
    </xf>
    <xf numFmtId="0" fontId="3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0" fontId="19" fillId="0" borderId="0" xfId="0" applyFont="1" applyBorder="1" applyAlignmen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Font="1" applyBorder="1" applyAlignment="1">
      <alignment horizontal="left"/>
    </xf>
    <xf numFmtId="0" fontId="0" fillId="0" borderId="35" xfId="0" applyBorder="1"/>
    <xf numFmtId="164" fontId="1" fillId="0" borderId="0" xfId="0" applyNumberFormat="1" applyFont="1"/>
    <xf numFmtId="0" fontId="11" fillId="6" borderId="1" xfId="0" applyFont="1" applyFill="1" applyBorder="1"/>
    <xf numFmtId="0" fontId="0" fillId="6" borderId="1" xfId="0" applyFill="1" applyBorder="1"/>
    <xf numFmtId="0" fontId="1" fillId="6" borderId="1" xfId="0" applyFont="1" applyFill="1" applyBorder="1"/>
    <xf numFmtId="164" fontId="3" fillId="0" borderId="0" xfId="0" applyNumberFormat="1" applyFont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0" fillId="0" borderId="0" xfId="0" applyFont="1"/>
    <xf numFmtId="0" fontId="0" fillId="0" borderId="26" xfId="0" applyBorder="1" applyAlignment="1">
      <alignment horizontal="center"/>
    </xf>
    <xf numFmtId="0" fontId="0" fillId="7" borderId="0" xfId="0" applyFill="1"/>
    <xf numFmtId="2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left" vertical="center"/>
    </xf>
    <xf numFmtId="164" fontId="0" fillId="0" borderId="31" xfId="0" applyNumberFormat="1" applyBorder="1"/>
    <xf numFmtId="0" fontId="0" fillId="0" borderId="0" xfId="0" applyBorder="1" applyAlignment="1">
      <alignment horizontal="left" vertical="top"/>
    </xf>
    <xf numFmtId="0" fontId="4" fillId="0" borderId="0" xfId="0" applyFont="1"/>
    <xf numFmtId="0" fontId="1" fillId="0" borderId="0" xfId="0" applyFont="1" applyBorder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39" xfId="0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180975</xdr:rowOff>
    </xdr:from>
    <xdr:to>
      <xdr:col>5</xdr:col>
      <xdr:colOff>17859</xdr:colOff>
      <xdr:row>11</xdr:row>
      <xdr:rowOff>184547</xdr:rowOff>
    </xdr:to>
    <xdr:cxnSp macro="">
      <xdr:nvCxnSpPr>
        <xdr:cNvPr id="3" name="12 Conector recto"/>
        <xdr:cNvCxnSpPr/>
      </xdr:nvCxnSpPr>
      <xdr:spPr>
        <a:xfrm>
          <a:off x="2476500" y="2857500"/>
          <a:ext cx="627459" cy="3572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10715</xdr:colOff>
      <xdr:row>9</xdr:row>
      <xdr:rowOff>76202</xdr:rowOff>
    </xdr:from>
    <xdr:to>
      <xdr:col>5</xdr:col>
      <xdr:colOff>24847</xdr:colOff>
      <xdr:row>9</xdr:row>
      <xdr:rowOff>82826</xdr:rowOff>
    </xdr:to>
    <xdr:cxnSp macro="">
      <xdr:nvCxnSpPr>
        <xdr:cNvPr id="4" name="16 Conector recto"/>
        <xdr:cNvCxnSpPr/>
      </xdr:nvCxnSpPr>
      <xdr:spPr>
        <a:xfrm flipH="1" flipV="1">
          <a:off x="2644585" y="1798985"/>
          <a:ext cx="627045" cy="6624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609598</xdr:colOff>
      <xdr:row>8</xdr:row>
      <xdr:rowOff>27281</xdr:rowOff>
    </xdr:from>
    <xdr:to>
      <xdr:col>9</xdr:col>
      <xdr:colOff>11906</xdr:colOff>
      <xdr:row>8</xdr:row>
      <xdr:rowOff>27281</xdr:rowOff>
    </xdr:to>
    <xdr:cxnSp macro="">
      <xdr:nvCxnSpPr>
        <xdr:cNvPr id="5" name="20 Conector recto"/>
        <xdr:cNvCxnSpPr/>
      </xdr:nvCxnSpPr>
      <xdr:spPr>
        <a:xfrm>
          <a:off x="2630555" y="1559564"/>
          <a:ext cx="3179177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7936</xdr:colOff>
      <xdr:row>4</xdr:row>
      <xdr:rowOff>23813</xdr:rowOff>
    </xdr:from>
    <xdr:to>
      <xdr:col>9</xdr:col>
      <xdr:colOff>7936</xdr:colOff>
      <xdr:row>9</xdr:row>
      <xdr:rowOff>101202</xdr:rowOff>
    </xdr:to>
    <xdr:cxnSp macro="">
      <xdr:nvCxnSpPr>
        <xdr:cNvPr id="6" name="31 Conector recto"/>
        <xdr:cNvCxnSpPr/>
      </xdr:nvCxnSpPr>
      <xdr:spPr>
        <a:xfrm>
          <a:off x="5637211" y="1366838"/>
          <a:ext cx="0" cy="1029889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8334</xdr:colOff>
      <xdr:row>12</xdr:row>
      <xdr:rowOff>1188</xdr:rowOff>
    </xdr:from>
    <xdr:to>
      <xdr:col>10</xdr:col>
      <xdr:colOff>17860</xdr:colOff>
      <xdr:row>12</xdr:row>
      <xdr:rowOff>1188</xdr:rowOff>
    </xdr:to>
    <xdr:cxnSp macro="">
      <xdr:nvCxnSpPr>
        <xdr:cNvPr id="7" name="33 Conector recto"/>
        <xdr:cNvCxnSpPr/>
      </xdr:nvCxnSpPr>
      <xdr:spPr>
        <a:xfrm flipH="1">
          <a:off x="5028009" y="2868213"/>
          <a:ext cx="1228726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11906</xdr:colOff>
      <xdr:row>9</xdr:row>
      <xdr:rowOff>95250</xdr:rowOff>
    </xdr:from>
    <xdr:to>
      <xdr:col>9</xdr:col>
      <xdr:colOff>11906</xdr:colOff>
      <xdr:row>12</xdr:row>
      <xdr:rowOff>5954</xdr:rowOff>
    </xdr:to>
    <xdr:cxnSp macro="">
      <xdr:nvCxnSpPr>
        <xdr:cNvPr id="8" name="42 Conector recto"/>
        <xdr:cNvCxnSpPr/>
      </xdr:nvCxnSpPr>
      <xdr:spPr>
        <a:xfrm flipV="1">
          <a:off x="5031581" y="2390775"/>
          <a:ext cx="609600" cy="482204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7482</xdr:colOff>
      <xdr:row>7</xdr:row>
      <xdr:rowOff>0</xdr:rowOff>
    </xdr:from>
    <xdr:to>
      <xdr:col>4</xdr:col>
      <xdr:colOff>177401</xdr:colOff>
      <xdr:row>8</xdr:row>
      <xdr:rowOff>9526</xdr:rowOff>
    </xdr:to>
    <xdr:cxnSp macro="">
      <xdr:nvCxnSpPr>
        <xdr:cNvPr id="9" name="47 Conector recto"/>
        <xdr:cNvCxnSpPr/>
      </xdr:nvCxnSpPr>
      <xdr:spPr>
        <a:xfrm flipV="1">
          <a:off x="2483982" y="1914525"/>
          <a:ext cx="169919" cy="200026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538843</xdr:colOff>
      <xdr:row>7</xdr:row>
      <xdr:rowOff>0</xdr:rowOff>
    </xdr:from>
    <xdr:to>
      <xdr:col>4</xdr:col>
      <xdr:colOff>2721</xdr:colOff>
      <xdr:row>8</xdr:row>
      <xdr:rowOff>19051</xdr:rowOff>
    </xdr:to>
    <xdr:cxnSp macro="">
      <xdr:nvCxnSpPr>
        <xdr:cNvPr id="10" name="65 Conector recto"/>
        <xdr:cNvCxnSpPr/>
      </xdr:nvCxnSpPr>
      <xdr:spPr>
        <a:xfrm flipH="1" flipV="1">
          <a:off x="2405743" y="1914525"/>
          <a:ext cx="73478" cy="209551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689371</xdr:colOff>
      <xdr:row>9</xdr:row>
      <xdr:rowOff>100013</xdr:rowOff>
    </xdr:from>
    <xdr:to>
      <xdr:col>10</xdr:col>
      <xdr:colOff>5953</xdr:colOff>
      <xdr:row>12</xdr:row>
      <xdr:rowOff>5953</xdr:rowOff>
    </xdr:to>
    <xdr:cxnSp macro="">
      <xdr:nvCxnSpPr>
        <xdr:cNvPr id="13" name="16 Conector recto"/>
        <xdr:cNvCxnSpPr/>
      </xdr:nvCxnSpPr>
      <xdr:spPr>
        <a:xfrm flipH="1" flipV="1">
          <a:off x="5632846" y="2395538"/>
          <a:ext cx="611982" cy="47744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1529</xdr:colOff>
      <xdr:row>7</xdr:row>
      <xdr:rowOff>0</xdr:rowOff>
    </xdr:from>
    <xdr:to>
      <xdr:col>9</xdr:col>
      <xdr:colOff>171448</xdr:colOff>
      <xdr:row>8</xdr:row>
      <xdr:rowOff>9526</xdr:rowOff>
    </xdr:to>
    <xdr:cxnSp macro="">
      <xdr:nvCxnSpPr>
        <xdr:cNvPr id="14" name="47 Conector recto"/>
        <xdr:cNvCxnSpPr/>
      </xdr:nvCxnSpPr>
      <xdr:spPr>
        <a:xfrm flipV="1">
          <a:off x="5630804" y="1914525"/>
          <a:ext cx="169919" cy="200026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532891</xdr:colOff>
      <xdr:row>7</xdr:row>
      <xdr:rowOff>0</xdr:rowOff>
    </xdr:from>
    <xdr:to>
      <xdr:col>8</xdr:col>
      <xdr:colOff>693284</xdr:colOff>
      <xdr:row>8</xdr:row>
      <xdr:rowOff>19051</xdr:rowOff>
    </xdr:to>
    <xdr:cxnSp macro="">
      <xdr:nvCxnSpPr>
        <xdr:cNvPr id="15" name="65 Conector recto"/>
        <xdr:cNvCxnSpPr/>
      </xdr:nvCxnSpPr>
      <xdr:spPr>
        <a:xfrm flipH="1" flipV="1">
          <a:off x="5552566" y="1914525"/>
          <a:ext cx="74668" cy="209551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7936</xdr:colOff>
      <xdr:row>3</xdr:row>
      <xdr:rowOff>182563</xdr:rowOff>
    </xdr:from>
    <xdr:to>
      <xdr:col>4</xdr:col>
      <xdr:colOff>7938</xdr:colOff>
      <xdr:row>11</xdr:row>
      <xdr:rowOff>182563</xdr:rowOff>
    </xdr:to>
    <xdr:cxnSp macro="">
      <xdr:nvCxnSpPr>
        <xdr:cNvPr id="17" name="31 Conector recto"/>
        <xdr:cNvCxnSpPr/>
      </xdr:nvCxnSpPr>
      <xdr:spPr>
        <a:xfrm flipH="1">
          <a:off x="2484436" y="1335088"/>
          <a:ext cx="2" cy="152400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16218</xdr:colOff>
      <xdr:row>9</xdr:row>
      <xdr:rowOff>82826</xdr:rowOff>
    </xdr:from>
    <xdr:to>
      <xdr:col>5</xdr:col>
      <xdr:colOff>16218</xdr:colOff>
      <xdr:row>11</xdr:row>
      <xdr:rowOff>182563</xdr:rowOff>
    </xdr:to>
    <xdr:cxnSp macro="">
      <xdr:nvCxnSpPr>
        <xdr:cNvPr id="97" name="31 Conector recto"/>
        <xdr:cNvCxnSpPr/>
      </xdr:nvCxnSpPr>
      <xdr:spPr>
        <a:xfrm>
          <a:off x="3263001" y="1805609"/>
          <a:ext cx="0" cy="480737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16564</xdr:colOff>
      <xdr:row>11</xdr:row>
      <xdr:rowOff>179681</xdr:rowOff>
    </xdr:from>
    <xdr:to>
      <xdr:col>5</xdr:col>
      <xdr:colOff>337038</xdr:colOff>
      <xdr:row>11</xdr:row>
      <xdr:rowOff>183173</xdr:rowOff>
    </xdr:to>
    <xdr:cxnSp macro="">
      <xdr:nvCxnSpPr>
        <xdr:cNvPr id="101" name="20 Conector recto"/>
        <xdr:cNvCxnSpPr/>
      </xdr:nvCxnSpPr>
      <xdr:spPr>
        <a:xfrm>
          <a:off x="3013276" y="2282508"/>
          <a:ext cx="320474" cy="3492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322384</xdr:colOff>
      <xdr:row>9</xdr:row>
      <xdr:rowOff>8282</xdr:rowOff>
    </xdr:from>
    <xdr:to>
      <xdr:col>9</xdr:col>
      <xdr:colOff>0</xdr:colOff>
      <xdr:row>11</xdr:row>
      <xdr:rowOff>183173</xdr:rowOff>
    </xdr:to>
    <xdr:cxnSp macro="">
      <xdr:nvCxnSpPr>
        <xdr:cNvPr id="102" name="20 Conector recto"/>
        <xdr:cNvCxnSpPr/>
      </xdr:nvCxnSpPr>
      <xdr:spPr>
        <a:xfrm flipV="1">
          <a:off x="3319096" y="1730109"/>
          <a:ext cx="2110154" cy="555891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447259</xdr:colOff>
      <xdr:row>5</xdr:row>
      <xdr:rowOff>163116</xdr:rowOff>
    </xdr:from>
    <xdr:to>
      <xdr:col>9</xdr:col>
      <xdr:colOff>115957</xdr:colOff>
      <xdr:row>5</xdr:row>
      <xdr:rowOff>182217</xdr:rowOff>
    </xdr:to>
    <xdr:cxnSp macro="">
      <xdr:nvCxnSpPr>
        <xdr:cNvPr id="104" name="20 Conector recto"/>
        <xdr:cNvCxnSpPr/>
      </xdr:nvCxnSpPr>
      <xdr:spPr>
        <a:xfrm>
          <a:off x="2468216" y="1123899"/>
          <a:ext cx="3445567" cy="19101"/>
        </a:xfrm>
        <a:prstGeom prst="line">
          <a:avLst/>
        </a:prstGeom>
        <a:ln w="317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537569</xdr:colOff>
      <xdr:row>5</xdr:row>
      <xdr:rowOff>50938</xdr:rowOff>
    </xdr:from>
    <xdr:to>
      <xdr:col>4</xdr:col>
      <xdr:colOff>94575</xdr:colOff>
      <xdr:row>6</xdr:row>
      <xdr:rowOff>60464</xdr:rowOff>
    </xdr:to>
    <xdr:cxnSp macro="">
      <xdr:nvCxnSpPr>
        <xdr:cNvPr id="106" name="47 Conector recto"/>
        <xdr:cNvCxnSpPr/>
      </xdr:nvCxnSpPr>
      <xdr:spPr>
        <a:xfrm flipV="1">
          <a:off x="2558526" y="1011721"/>
          <a:ext cx="169919" cy="200026"/>
        </a:xfrm>
        <a:prstGeom prst="line">
          <a:avLst/>
        </a:prstGeom>
        <a:ln w="317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540882</xdr:colOff>
      <xdr:row>5</xdr:row>
      <xdr:rowOff>79099</xdr:rowOff>
    </xdr:from>
    <xdr:to>
      <xdr:col>9</xdr:col>
      <xdr:colOff>97888</xdr:colOff>
      <xdr:row>6</xdr:row>
      <xdr:rowOff>88625</xdr:rowOff>
    </xdr:to>
    <xdr:cxnSp macro="">
      <xdr:nvCxnSpPr>
        <xdr:cNvPr id="108" name="47 Conector recto"/>
        <xdr:cNvCxnSpPr/>
      </xdr:nvCxnSpPr>
      <xdr:spPr>
        <a:xfrm flipV="1">
          <a:off x="5725795" y="1039882"/>
          <a:ext cx="169919" cy="200026"/>
        </a:xfrm>
        <a:prstGeom prst="line">
          <a:avLst/>
        </a:prstGeom>
        <a:ln w="3175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748862</xdr:colOff>
      <xdr:row>28</xdr:row>
      <xdr:rowOff>144517</xdr:rowOff>
    </xdr:from>
    <xdr:to>
      <xdr:col>2</xdr:col>
      <xdr:colOff>65689</xdr:colOff>
      <xdr:row>33</xdr:row>
      <xdr:rowOff>45983</xdr:rowOff>
    </xdr:to>
    <xdr:sp macro="" textlink="">
      <xdr:nvSpPr>
        <xdr:cNvPr id="109" name="Rectangle 108"/>
        <xdr:cNvSpPr/>
      </xdr:nvSpPr>
      <xdr:spPr>
        <a:xfrm>
          <a:off x="748862" y="5117224"/>
          <a:ext cx="729155" cy="867104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AR"/>
        </a:p>
      </xdr:txBody>
    </xdr:sp>
    <xdr:clientData/>
  </xdr:twoCellAnchor>
  <xdr:twoCellAnchor>
    <xdr:from>
      <xdr:col>1</xdr:col>
      <xdr:colOff>558362</xdr:colOff>
      <xdr:row>91</xdr:row>
      <xdr:rowOff>13139</xdr:rowOff>
    </xdr:from>
    <xdr:to>
      <xdr:col>2</xdr:col>
      <xdr:colOff>111672</xdr:colOff>
      <xdr:row>91</xdr:row>
      <xdr:rowOff>144518</xdr:rowOff>
    </xdr:to>
    <xdr:sp macro="" textlink="">
      <xdr:nvSpPr>
        <xdr:cNvPr id="16" name="Isosceles Triangle 15"/>
        <xdr:cNvSpPr/>
      </xdr:nvSpPr>
      <xdr:spPr>
        <a:xfrm>
          <a:off x="1313793" y="17158139"/>
          <a:ext cx="210207" cy="131379"/>
        </a:xfrm>
        <a:prstGeom prst="triangl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742293</xdr:colOff>
      <xdr:row>89</xdr:row>
      <xdr:rowOff>0</xdr:rowOff>
    </xdr:from>
    <xdr:to>
      <xdr:col>0</xdr:col>
      <xdr:colOff>742293</xdr:colOff>
      <xdr:row>91</xdr:row>
      <xdr:rowOff>0</xdr:rowOff>
    </xdr:to>
    <xdr:cxnSp macro="">
      <xdr:nvCxnSpPr>
        <xdr:cNvPr id="19" name="Straight Arrow Connector 18"/>
        <xdr:cNvCxnSpPr/>
      </xdr:nvCxnSpPr>
      <xdr:spPr>
        <a:xfrm>
          <a:off x="742293" y="16764000"/>
          <a:ext cx="0" cy="38100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505811</xdr:colOff>
      <xdr:row>91</xdr:row>
      <xdr:rowOff>13139</xdr:rowOff>
    </xdr:from>
    <xdr:to>
      <xdr:col>6</xdr:col>
      <xdr:colOff>105104</xdr:colOff>
      <xdr:row>91</xdr:row>
      <xdr:rowOff>144518</xdr:rowOff>
    </xdr:to>
    <xdr:sp macro="" textlink="">
      <xdr:nvSpPr>
        <xdr:cNvPr id="110" name="Isosceles Triangle 109"/>
        <xdr:cNvSpPr/>
      </xdr:nvSpPr>
      <xdr:spPr>
        <a:xfrm>
          <a:off x="3750880" y="17158139"/>
          <a:ext cx="210207" cy="131379"/>
        </a:xfrm>
        <a:prstGeom prst="triangl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27214</xdr:colOff>
      <xdr:row>141</xdr:row>
      <xdr:rowOff>32657</xdr:rowOff>
    </xdr:from>
    <xdr:to>
      <xdr:col>6</xdr:col>
      <xdr:colOff>212271</xdr:colOff>
      <xdr:row>142</xdr:row>
      <xdr:rowOff>157843</xdr:rowOff>
    </xdr:to>
    <xdr:sp macro="" textlink="">
      <xdr:nvSpPr>
        <xdr:cNvPr id="20" name="Rectangle 19"/>
        <xdr:cNvSpPr/>
      </xdr:nvSpPr>
      <xdr:spPr>
        <a:xfrm>
          <a:off x="3875314" y="26822400"/>
          <a:ext cx="185057" cy="31568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464343</xdr:colOff>
      <xdr:row>143</xdr:row>
      <xdr:rowOff>35718</xdr:rowOff>
    </xdr:from>
    <xdr:to>
      <xdr:col>7</xdr:col>
      <xdr:colOff>119063</xdr:colOff>
      <xdr:row>143</xdr:row>
      <xdr:rowOff>35718</xdr:rowOff>
    </xdr:to>
    <xdr:cxnSp macro="">
      <xdr:nvCxnSpPr>
        <xdr:cNvPr id="111" name="Straight Connector 110"/>
        <xdr:cNvCxnSpPr/>
      </xdr:nvCxnSpPr>
      <xdr:spPr>
        <a:xfrm>
          <a:off x="3690937" y="27217687"/>
          <a:ext cx="86915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32845</xdr:colOff>
      <xdr:row>137</xdr:row>
      <xdr:rowOff>125329</xdr:rowOff>
    </xdr:from>
    <xdr:to>
      <xdr:col>2</xdr:col>
      <xdr:colOff>452810</xdr:colOff>
      <xdr:row>138</xdr:row>
      <xdr:rowOff>189668</xdr:rowOff>
    </xdr:to>
    <xdr:pic>
      <xdr:nvPicPr>
        <xdr:cNvPr id="113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19" y="26153645"/>
          <a:ext cx="840205" cy="254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468086</xdr:colOff>
      <xdr:row>139</xdr:row>
      <xdr:rowOff>70757</xdr:rowOff>
    </xdr:from>
    <xdr:to>
      <xdr:col>6</xdr:col>
      <xdr:colOff>468086</xdr:colOff>
      <xdr:row>144</xdr:row>
      <xdr:rowOff>136071</xdr:rowOff>
    </xdr:to>
    <xdr:cxnSp macro="">
      <xdr:nvCxnSpPr>
        <xdr:cNvPr id="115" name="Straight Connector 114"/>
        <xdr:cNvCxnSpPr/>
      </xdr:nvCxnSpPr>
      <xdr:spPr>
        <a:xfrm>
          <a:off x="4076700" y="26479500"/>
          <a:ext cx="0" cy="1017814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59872</xdr:colOff>
      <xdr:row>144</xdr:row>
      <xdr:rowOff>38100</xdr:rowOff>
    </xdr:from>
    <xdr:to>
      <xdr:col>6</xdr:col>
      <xdr:colOff>566057</xdr:colOff>
      <xdr:row>144</xdr:row>
      <xdr:rowOff>38100</xdr:rowOff>
    </xdr:to>
    <xdr:cxnSp macro="">
      <xdr:nvCxnSpPr>
        <xdr:cNvPr id="117" name="Straight Connector 116"/>
        <xdr:cNvCxnSpPr/>
      </xdr:nvCxnSpPr>
      <xdr:spPr>
        <a:xfrm>
          <a:off x="3668486" y="27399343"/>
          <a:ext cx="506185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558362</xdr:colOff>
      <xdr:row>176</xdr:row>
      <xdr:rowOff>13139</xdr:rowOff>
    </xdr:from>
    <xdr:to>
      <xdr:col>2</xdr:col>
      <xdr:colOff>111672</xdr:colOff>
      <xdr:row>176</xdr:row>
      <xdr:rowOff>144518</xdr:rowOff>
    </xdr:to>
    <xdr:sp macro="" textlink="">
      <xdr:nvSpPr>
        <xdr:cNvPr id="118" name="Isosceles Triangle 117"/>
        <xdr:cNvSpPr/>
      </xdr:nvSpPr>
      <xdr:spPr>
        <a:xfrm>
          <a:off x="1169204" y="17174704"/>
          <a:ext cx="118598" cy="131379"/>
        </a:xfrm>
        <a:prstGeom prst="triangl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742293</xdr:colOff>
      <xdr:row>174</xdr:row>
      <xdr:rowOff>0</xdr:rowOff>
    </xdr:from>
    <xdr:to>
      <xdr:col>0</xdr:col>
      <xdr:colOff>742293</xdr:colOff>
      <xdr:row>176</xdr:row>
      <xdr:rowOff>0</xdr:rowOff>
    </xdr:to>
    <xdr:cxnSp macro="">
      <xdr:nvCxnSpPr>
        <xdr:cNvPr id="119" name="Straight Arrow Connector 118"/>
        <xdr:cNvCxnSpPr/>
      </xdr:nvCxnSpPr>
      <xdr:spPr>
        <a:xfrm>
          <a:off x="742293" y="16780565"/>
          <a:ext cx="0" cy="38100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505811</xdr:colOff>
      <xdr:row>176</xdr:row>
      <xdr:rowOff>13139</xdr:rowOff>
    </xdr:from>
    <xdr:to>
      <xdr:col>6</xdr:col>
      <xdr:colOff>105104</xdr:colOff>
      <xdr:row>176</xdr:row>
      <xdr:rowOff>144518</xdr:rowOff>
    </xdr:to>
    <xdr:sp macro="" textlink="">
      <xdr:nvSpPr>
        <xdr:cNvPr id="120" name="Isosceles Triangle 119"/>
        <xdr:cNvSpPr/>
      </xdr:nvSpPr>
      <xdr:spPr>
        <a:xfrm>
          <a:off x="3520681" y="17174704"/>
          <a:ext cx="212206" cy="131379"/>
        </a:xfrm>
        <a:prstGeom prst="triangl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529900</xdr:colOff>
      <xdr:row>185</xdr:row>
      <xdr:rowOff>139673</xdr:rowOff>
    </xdr:from>
    <xdr:to>
      <xdr:col>2</xdr:col>
      <xdr:colOff>4</xdr:colOff>
      <xdr:row>186</xdr:row>
      <xdr:rowOff>48986</xdr:rowOff>
    </xdr:to>
    <xdr:sp macro="" textlink="">
      <xdr:nvSpPr>
        <xdr:cNvPr id="121" name="Left Brace 120"/>
        <xdr:cNvSpPr/>
      </xdr:nvSpPr>
      <xdr:spPr>
        <a:xfrm rot="16200000">
          <a:off x="800152" y="34883321"/>
          <a:ext cx="99813" cy="640318"/>
        </a:xfrm>
        <a:prstGeom prst="leftBrace">
          <a:avLst>
            <a:gd name="adj1" fmla="val 110287"/>
            <a:gd name="adj2" fmla="val 48483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27215</xdr:colOff>
      <xdr:row>185</xdr:row>
      <xdr:rowOff>139673</xdr:rowOff>
    </xdr:from>
    <xdr:to>
      <xdr:col>6</xdr:col>
      <xdr:colOff>51954</xdr:colOff>
      <xdr:row>186</xdr:row>
      <xdr:rowOff>59871</xdr:rowOff>
    </xdr:to>
    <xdr:sp macro="" textlink="">
      <xdr:nvSpPr>
        <xdr:cNvPr id="122" name="Left Brace 121"/>
        <xdr:cNvSpPr/>
      </xdr:nvSpPr>
      <xdr:spPr>
        <a:xfrm rot="16200000">
          <a:off x="2373650" y="33977352"/>
          <a:ext cx="110698" cy="2463139"/>
        </a:xfrm>
        <a:prstGeom prst="leftBrace">
          <a:avLst>
            <a:gd name="adj1" fmla="val 110287"/>
            <a:gd name="adj2" fmla="val 48483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144443</xdr:colOff>
      <xdr:row>203</xdr:row>
      <xdr:rowOff>22859</xdr:rowOff>
    </xdr:from>
    <xdr:to>
      <xdr:col>11</xdr:col>
      <xdr:colOff>127465</xdr:colOff>
      <xdr:row>247</xdr:row>
      <xdr:rowOff>32384</xdr:rowOff>
    </xdr:to>
    <xdr:pic>
      <xdr:nvPicPr>
        <xdr:cNvPr id="123" name="Imagen 19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4443" y="41921429"/>
          <a:ext cx="6642902" cy="8391525"/>
        </a:xfrm>
        <a:prstGeom prst="rect">
          <a:avLst/>
        </a:prstGeom>
      </xdr:spPr>
    </xdr:pic>
    <xdr:clientData/>
  </xdr:twoCellAnchor>
  <xdr:twoCellAnchor editAs="oneCell">
    <xdr:from>
      <xdr:col>0</xdr:col>
      <xdr:colOff>483577</xdr:colOff>
      <xdr:row>191</xdr:row>
      <xdr:rowOff>27154</xdr:rowOff>
    </xdr:from>
    <xdr:to>
      <xdr:col>7</xdr:col>
      <xdr:colOff>227672</xdr:colOff>
      <xdr:row>200</xdr:row>
      <xdr:rowOff>160504</xdr:rowOff>
    </xdr:to>
    <xdr:pic>
      <xdr:nvPicPr>
        <xdr:cNvPr id="124" name="Imagen 17"/>
        <xdr:cNvPicPr/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3577" y="36317404"/>
          <a:ext cx="3957076" cy="1847850"/>
        </a:xfrm>
        <a:prstGeom prst="rect">
          <a:avLst/>
        </a:prstGeom>
      </xdr:spPr>
    </xdr:pic>
    <xdr:clientData/>
  </xdr:twoCellAnchor>
  <xdr:twoCellAnchor>
    <xdr:from>
      <xdr:col>1</xdr:col>
      <xdr:colOff>216776</xdr:colOff>
      <xdr:row>211</xdr:row>
      <xdr:rowOff>6568</xdr:rowOff>
    </xdr:from>
    <xdr:to>
      <xdr:col>9</xdr:col>
      <xdr:colOff>99580</xdr:colOff>
      <xdr:row>211</xdr:row>
      <xdr:rowOff>8659</xdr:rowOff>
    </xdr:to>
    <xdr:cxnSp macro="">
      <xdr:nvCxnSpPr>
        <xdr:cNvPr id="134" name="Straight Connector 133"/>
        <xdr:cNvCxnSpPr/>
      </xdr:nvCxnSpPr>
      <xdr:spPr>
        <a:xfrm>
          <a:off x="970117" y="43384284"/>
          <a:ext cx="4576031" cy="209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216775</xdr:colOff>
      <xdr:row>211</xdr:row>
      <xdr:rowOff>6569</xdr:rowOff>
    </xdr:from>
    <xdr:to>
      <xdr:col>1</xdr:col>
      <xdr:colOff>229913</xdr:colOff>
      <xdr:row>218</xdr:row>
      <xdr:rowOff>32844</xdr:rowOff>
    </xdr:to>
    <xdr:cxnSp macro="">
      <xdr:nvCxnSpPr>
        <xdr:cNvPr id="136" name="Straight Connector 135"/>
        <xdr:cNvCxnSpPr/>
      </xdr:nvCxnSpPr>
      <xdr:spPr>
        <a:xfrm flipH="1">
          <a:off x="2003534" y="46954966"/>
          <a:ext cx="13138" cy="135977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90624</xdr:colOff>
      <xdr:row>211</xdr:row>
      <xdr:rowOff>7883</xdr:rowOff>
    </xdr:from>
    <xdr:to>
      <xdr:col>9</xdr:col>
      <xdr:colOff>91937</xdr:colOff>
      <xdr:row>212</xdr:row>
      <xdr:rowOff>59120</xdr:rowOff>
    </xdr:to>
    <xdr:cxnSp macro="">
      <xdr:nvCxnSpPr>
        <xdr:cNvPr id="139" name="Straight Connector 138"/>
        <xdr:cNvCxnSpPr/>
      </xdr:nvCxnSpPr>
      <xdr:spPr>
        <a:xfrm flipH="1">
          <a:off x="5537192" y="43385599"/>
          <a:ext cx="1313" cy="24173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170792</xdr:colOff>
      <xdr:row>219</xdr:row>
      <xdr:rowOff>106680</xdr:rowOff>
    </xdr:from>
    <xdr:to>
      <xdr:col>3</xdr:col>
      <xdr:colOff>384810</xdr:colOff>
      <xdr:row>219</xdr:row>
      <xdr:rowOff>118241</xdr:rowOff>
    </xdr:to>
    <xdr:cxnSp macro="">
      <xdr:nvCxnSpPr>
        <xdr:cNvPr id="141" name="Straight Connector 140"/>
        <xdr:cNvCxnSpPr/>
      </xdr:nvCxnSpPr>
      <xdr:spPr>
        <a:xfrm flipV="1">
          <a:off x="925172" y="45053250"/>
          <a:ext cx="1242718" cy="11561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181698</xdr:colOff>
      <xdr:row>218</xdr:row>
      <xdr:rowOff>60960</xdr:rowOff>
    </xdr:from>
    <xdr:to>
      <xdr:col>1</xdr:col>
      <xdr:colOff>182880</xdr:colOff>
      <xdr:row>219</xdr:row>
      <xdr:rowOff>135058</xdr:rowOff>
    </xdr:to>
    <xdr:cxnSp macro="">
      <xdr:nvCxnSpPr>
        <xdr:cNvPr id="145" name="Straight Connector 144"/>
        <xdr:cNvCxnSpPr/>
      </xdr:nvCxnSpPr>
      <xdr:spPr>
        <a:xfrm flipH="1">
          <a:off x="1964778" y="48459390"/>
          <a:ext cx="1182" cy="26459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384463</xdr:colOff>
      <xdr:row>218</xdr:row>
      <xdr:rowOff>60960</xdr:rowOff>
    </xdr:from>
    <xdr:to>
      <xdr:col>3</xdr:col>
      <xdr:colOff>385645</xdr:colOff>
      <xdr:row>219</xdr:row>
      <xdr:rowOff>135058</xdr:rowOff>
    </xdr:to>
    <xdr:cxnSp macro="">
      <xdr:nvCxnSpPr>
        <xdr:cNvPr id="147" name="Straight Connector 146"/>
        <xdr:cNvCxnSpPr/>
      </xdr:nvCxnSpPr>
      <xdr:spPr>
        <a:xfrm flipH="1">
          <a:off x="2164012" y="44772704"/>
          <a:ext cx="1182" cy="26459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359229</xdr:colOff>
      <xdr:row>219</xdr:row>
      <xdr:rowOff>125188</xdr:rowOff>
    </xdr:from>
    <xdr:to>
      <xdr:col>2</xdr:col>
      <xdr:colOff>414374</xdr:colOff>
      <xdr:row>219</xdr:row>
      <xdr:rowOff>180333</xdr:rowOff>
    </xdr:to>
    <xdr:sp macro="" textlink="">
      <xdr:nvSpPr>
        <xdr:cNvPr id="149" name="61 Elipse"/>
        <xdr:cNvSpPr/>
      </xdr:nvSpPr>
      <xdr:spPr>
        <a:xfrm>
          <a:off x="2748643" y="48697245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552958</xdr:colOff>
      <xdr:row>219</xdr:row>
      <xdr:rowOff>125188</xdr:rowOff>
    </xdr:from>
    <xdr:to>
      <xdr:col>2</xdr:col>
      <xdr:colOff>608103</xdr:colOff>
      <xdr:row>219</xdr:row>
      <xdr:rowOff>180333</xdr:rowOff>
    </xdr:to>
    <xdr:sp macro="" textlink="">
      <xdr:nvSpPr>
        <xdr:cNvPr id="150" name="61 Elipse"/>
        <xdr:cNvSpPr/>
      </xdr:nvSpPr>
      <xdr:spPr>
        <a:xfrm>
          <a:off x="2945509" y="48673629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149356</xdr:colOff>
      <xdr:row>219</xdr:row>
      <xdr:rowOff>125188</xdr:rowOff>
    </xdr:from>
    <xdr:to>
      <xdr:col>3</xdr:col>
      <xdr:colOff>204501</xdr:colOff>
      <xdr:row>219</xdr:row>
      <xdr:rowOff>180333</xdr:rowOff>
    </xdr:to>
    <xdr:sp macro="" textlink="">
      <xdr:nvSpPr>
        <xdr:cNvPr id="151" name="61 Elipse"/>
        <xdr:cNvSpPr/>
      </xdr:nvSpPr>
      <xdr:spPr>
        <a:xfrm>
          <a:off x="3152153" y="48673629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162272</xdr:colOff>
      <xdr:row>219</xdr:row>
      <xdr:rowOff>125188</xdr:rowOff>
    </xdr:from>
    <xdr:to>
      <xdr:col>2</xdr:col>
      <xdr:colOff>217417</xdr:colOff>
      <xdr:row>219</xdr:row>
      <xdr:rowOff>180333</xdr:rowOff>
    </xdr:to>
    <xdr:sp macro="" textlink="">
      <xdr:nvSpPr>
        <xdr:cNvPr id="152" name="61 Elipse"/>
        <xdr:cNvSpPr/>
      </xdr:nvSpPr>
      <xdr:spPr>
        <a:xfrm>
          <a:off x="2554823" y="48673629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543272</xdr:colOff>
      <xdr:row>219</xdr:row>
      <xdr:rowOff>125188</xdr:rowOff>
    </xdr:from>
    <xdr:to>
      <xdr:col>1</xdr:col>
      <xdr:colOff>598417</xdr:colOff>
      <xdr:row>219</xdr:row>
      <xdr:rowOff>180333</xdr:rowOff>
    </xdr:to>
    <xdr:sp macro="" textlink="">
      <xdr:nvSpPr>
        <xdr:cNvPr id="153" name="61 Elipse"/>
        <xdr:cNvSpPr/>
      </xdr:nvSpPr>
      <xdr:spPr>
        <a:xfrm>
          <a:off x="2325577" y="48673629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381830</xdr:colOff>
      <xdr:row>219</xdr:row>
      <xdr:rowOff>125188</xdr:rowOff>
    </xdr:from>
    <xdr:to>
      <xdr:col>1</xdr:col>
      <xdr:colOff>436975</xdr:colOff>
      <xdr:row>219</xdr:row>
      <xdr:rowOff>180333</xdr:rowOff>
    </xdr:to>
    <xdr:sp macro="" textlink="">
      <xdr:nvSpPr>
        <xdr:cNvPr id="154" name="61 Elipse"/>
        <xdr:cNvSpPr/>
      </xdr:nvSpPr>
      <xdr:spPr>
        <a:xfrm>
          <a:off x="2164135" y="48673629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207475</xdr:colOff>
      <xdr:row>219</xdr:row>
      <xdr:rowOff>125188</xdr:rowOff>
    </xdr:from>
    <xdr:to>
      <xdr:col>1</xdr:col>
      <xdr:colOff>262620</xdr:colOff>
      <xdr:row>219</xdr:row>
      <xdr:rowOff>180333</xdr:rowOff>
    </xdr:to>
    <xdr:sp macro="" textlink="">
      <xdr:nvSpPr>
        <xdr:cNvPr id="155" name="61 Elipse"/>
        <xdr:cNvSpPr/>
      </xdr:nvSpPr>
      <xdr:spPr>
        <a:xfrm>
          <a:off x="1989780" y="48673629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216776</xdr:colOff>
      <xdr:row>212</xdr:row>
      <xdr:rowOff>63718</xdr:rowOff>
    </xdr:from>
    <xdr:to>
      <xdr:col>4</xdr:col>
      <xdr:colOff>384810</xdr:colOff>
      <xdr:row>212</xdr:row>
      <xdr:rowOff>64770</xdr:rowOff>
    </xdr:to>
    <xdr:cxnSp macro="">
      <xdr:nvCxnSpPr>
        <xdr:cNvPr id="156" name="Straight Connector 155"/>
        <xdr:cNvCxnSpPr/>
      </xdr:nvCxnSpPr>
      <xdr:spPr>
        <a:xfrm>
          <a:off x="1999856" y="47319148"/>
          <a:ext cx="1996834" cy="1052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216776</xdr:colOff>
      <xdr:row>213</xdr:row>
      <xdr:rowOff>185638</xdr:rowOff>
    </xdr:from>
    <xdr:to>
      <xdr:col>4</xdr:col>
      <xdr:colOff>384810</xdr:colOff>
      <xdr:row>213</xdr:row>
      <xdr:rowOff>186690</xdr:rowOff>
    </xdr:to>
    <xdr:cxnSp macro="">
      <xdr:nvCxnSpPr>
        <xdr:cNvPr id="158" name="Straight Connector 157"/>
        <xdr:cNvCxnSpPr/>
      </xdr:nvCxnSpPr>
      <xdr:spPr>
        <a:xfrm>
          <a:off x="1999856" y="47631568"/>
          <a:ext cx="1996834" cy="1052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216776</xdr:colOff>
      <xdr:row>215</xdr:row>
      <xdr:rowOff>124678</xdr:rowOff>
    </xdr:from>
    <xdr:to>
      <xdr:col>4</xdr:col>
      <xdr:colOff>384810</xdr:colOff>
      <xdr:row>215</xdr:row>
      <xdr:rowOff>125730</xdr:rowOff>
    </xdr:to>
    <xdr:cxnSp macro="">
      <xdr:nvCxnSpPr>
        <xdr:cNvPr id="159" name="Straight Connector 158"/>
        <xdr:cNvCxnSpPr/>
      </xdr:nvCxnSpPr>
      <xdr:spPr>
        <a:xfrm>
          <a:off x="1999856" y="47951608"/>
          <a:ext cx="1996834" cy="1052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216776</xdr:colOff>
      <xdr:row>217</xdr:row>
      <xdr:rowOff>56098</xdr:rowOff>
    </xdr:from>
    <xdr:to>
      <xdr:col>4</xdr:col>
      <xdr:colOff>384810</xdr:colOff>
      <xdr:row>217</xdr:row>
      <xdr:rowOff>57150</xdr:rowOff>
    </xdr:to>
    <xdr:cxnSp macro="">
      <xdr:nvCxnSpPr>
        <xdr:cNvPr id="160" name="Straight Connector 159"/>
        <xdr:cNvCxnSpPr/>
      </xdr:nvCxnSpPr>
      <xdr:spPr>
        <a:xfrm>
          <a:off x="1999856" y="48264028"/>
          <a:ext cx="1996834" cy="1052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393160</xdr:colOff>
      <xdr:row>219</xdr:row>
      <xdr:rowOff>48639</xdr:rowOff>
    </xdr:from>
    <xdr:to>
      <xdr:col>3</xdr:col>
      <xdr:colOff>385053</xdr:colOff>
      <xdr:row>219</xdr:row>
      <xdr:rowOff>48639</xdr:rowOff>
    </xdr:to>
    <xdr:cxnSp macro="">
      <xdr:nvCxnSpPr>
        <xdr:cNvPr id="161" name="Straight Connector 160"/>
        <xdr:cNvCxnSpPr/>
      </xdr:nvCxnSpPr>
      <xdr:spPr>
        <a:xfrm>
          <a:off x="2172511" y="48549128"/>
          <a:ext cx="1207851" cy="0"/>
        </a:xfrm>
        <a:prstGeom prst="line">
          <a:avLst/>
        </a:prstGeom>
        <a:ln w="28575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373229</xdr:colOff>
      <xdr:row>212</xdr:row>
      <xdr:rowOff>86591</xdr:rowOff>
    </xdr:from>
    <xdr:to>
      <xdr:col>8</xdr:col>
      <xdr:colOff>601807</xdr:colOff>
      <xdr:row>219</xdr:row>
      <xdr:rowOff>45479</xdr:rowOff>
    </xdr:to>
    <xdr:cxnSp macro="">
      <xdr:nvCxnSpPr>
        <xdr:cNvPr id="164" name="Straight Connector 163"/>
        <xdr:cNvCxnSpPr/>
      </xdr:nvCxnSpPr>
      <xdr:spPr>
        <a:xfrm flipV="1">
          <a:off x="2157002" y="43654807"/>
          <a:ext cx="3280907" cy="1292388"/>
        </a:xfrm>
        <a:prstGeom prst="line">
          <a:avLst/>
        </a:prstGeom>
        <a:ln w="28575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330265</xdr:colOff>
      <xdr:row>212</xdr:row>
      <xdr:rowOff>104250</xdr:rowOff>
    </xdr:from>
    <xdr:to>
      <xdr:col>8</xdr:col>
      <xdr:colOff>445851</xdr:colOff>
      <xdr:row>212</xdr:row>
      <xdr:rowOff>104250</xdr:rowOff>
    </xdr:to>
    <xdr:cxnSp macro="">
      <xdr:nvCxnSpPr>
        <xdr:cNvPr id="166" name="Straight Connector 165"/>
        <xdr:cNvCxnSpPr/>
      </xdr:nvCxnSpPr>
      <xdr:spPr>
        <a:xfrm>
          <a:off x="3325574" y="47271239"/>
          <a:ext cx="3155479" cy="0"/>
        </a:xfrm>
        <a:prstGeom prst="line">
          <a:avLst/>
        </a:prstGeom>
        <a:ln w="28575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330265</xdr:colOff>
      <xdr:row>214</xdr:row>
      <xdr:rowOff>35346</xdr:rowOff>
    </xdr:from>
    <xdr:to>
      <xdr:col>7</xdr:col>
      <xdr:colOff>174288</xdr:colOff>
      <xdr:row>214</xdr:row>
      <xdr:rowOff>35346</xdr:rowOff>
    </xdr:to>
    <xdr:cxnSp macro="">
      <xdr:nvCxnSpPr>
        <xdr:cNvPr id="168" name="Straight Connector 167"/>
        <xdr:cNvCxnSpPr/>
      </xdr:nvCxnSpPr>
      <xdr:spPr>
        <a:xfrm>
          <a:off x="3325574" y="47583335"/>
          <a:ext cx="2275937" cy="0"/>
        </a:xfrm>
        <a:prstGeom prst="line">
          <a:avLst/>
        </a:prstGeom>
        <a:ln w="28575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330265</xdr:colOff>
      <xdr:row>215</xdr:row>
      <xdr:rowOff>173154</xdr:rowOff>
    </xdr:from>
    <xdr:to>
      <xdr:col>6</xdr:col>
      <xdr:colOff>113489</xdr:colOff>
      <xdr:row>215</xdr:row>
      <xdr:rowOff>173154</xdr:rowOff>
    </xdr:to>
    <xdr:cxnSp macro="">
      <xdr:nvCxnSpPr>
        <xdr:cNvPr id="169" name="Straight Connector 168"/>
        <xdr:cNvCxnSpPr/>
      </xdr:nvCxnSpPr>
      <xdr:spPr>
        <a:xfrm>
          <a:off x="3325574" y="47911643"/>
          <a:ext cx="1607160" cy="0"/>
        </a:xfrm>
        <a:prstGeom prst="line">
          <a:avLst/>
        </a:prstGeom>
        <a:ln w="28575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330265</xdr:colOff>
      <xdr:row>217</xdr:row>
      <xdr:rowOff>96143</xdr:rowOff>
    </xdr:from>
    <xdr:to>
      <xdr:col>4</xdr:col>
      <xdr:colOff>587713</xdr:colOff>
      <xdr:row>217</xdr:row>
      <xdr:rowOff>96143</xdr:rowOff>
    </xdr:to>
    <xdr:cxnSp macro="">
      <xdr:nvCxnSpPr>
        <xdr:cNvPr id="170" name="Straight Connector 169"/>
        <xdr:cNvCxnSpPr/>
      </xdr:nvCxnSpPr>
      <xdr:spPr>
        <a:xfrm>
          <a:off x="3325574" y="48215632"/>
          <a:ext cx="865426" cy="0"/>
        </a:xfrm>
        <a:prstGeom prst="line">
          <a:avLst/>
        </a:prstGeom>
        <a:ln w="28575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346584</xdr:colOff>
      <xdr:row>210</xdr:row>
      <xdr:rowOff>168697</xdr:rowOff>
    </xdr:from>
    <xdr:to>
      <xdr:col>1</xdr:col>
      <xdr:colOff>346584</xdr:colOff>
      <xdr:row>219</xdr:row>
      <xdr:rowOff>109437</xdr:rowOff>
    </xdr:to>
    <xdr:cxnSp macro="">
      <xdr:nvCxnSpPr>
        <xdr:cNvPr id="174" name="Straight Connector 173"/>
        <xdr:cNvCxnSpPr/>
      </xdr:nvCxnSpPr>
      <xdr:spPr>
        <a:xfrm flipH="1">
          <a:off x="1099925" y="43355913"/>
          <a:ext cx="0" cy="1655240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127586</xdr:colOff>
      <xdr:row>210</xdr:row>
      <xdr:rowOff>168697</xdr:rowOff>
    </xdr:from>
    <xdr:to>
      <xdr:col>2</xdr:col>
      <xdr:colOff>154839</xdr:colOff>
      <xdr:row>219</xdr:row>
      <xdr:rowOff>109437</xdr:rowOff>
    </xdr:to>
    <xdr:cxnSp macro="">
      <xdr:nvCxnSpPr>
        <xdr:cNvPr id="177" name="Straight Connector 176"/>
        <xdr:cNvCxnSpPr/>
      </xdr:nvCxnSpPr>
      <xdr:spPr>
        <a:xfrm flipH="1">
          <a:off x="1300893" y="43355913"/>
          <a:ext cx="27253" cy="1655240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401267</xdr:colOff>
      <xdr:row>210</xdr:row>
      <xdr:rowOff>168697</xdr:rowOff>
    </xdr:from>
    <xdr:to>
      <xdr:col>2</xdr:col>
      <xdr:colOff>428520</xdr:colOff>
      <xdr:row>219</xdr:row>
      <xdr:rowOff>109437</xdr:rowOff>
    </xdr:to>
    <xdr:cxnSp macro="">
      <xdr:nvCxnSpPr>
        <xdr:cNvPr id="178" name="Straight Connector 177"/>
        <xdr:cNvCxnSpPr/>
      </xdr:nvCxnSpPr>
      <xdr:spPr>
        <a:xfrm flipH="1">
          <a:off x="2788597" y="46954686"/>
          <a:ext cx="27253" cy="1655240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64851</xdr:colOff>
      <xdr:row>210</xdr:row>
      <xdr:rowOff>168697</xdr:rowOff>
    </xdr:from>
    <xdr:to>
      <xdr:col>3</xdr:col>
      <xdr:colOff>92104</xdr:colOff>
      <xdr:row>219</xdr:row>
      <xdr:rowOff>109437</xdr:rowOff>
    </xdr:to>
    <xdr:cxnSp macro="">
      <xdr:nvCxnSpPr>
        <xdr:cNvPr id="179" name="Straight Connector 178"/>
        <xdr:cNvCxnSpPr/>
      </xdr:nvCxnSpPr>
      <xdr:spPr>
        <a:xfrm flipH="1">
          <a:off x="3060160" y="46954686"/>
          <a:ext cx="27253" cy="1655240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344521</xdr:colOff>
      <xdr:row>210</xdr:row>
      <xdr:rowOff>168697</xdr:rowOff>
    </xdr:from>
    <xdr:to>
      <xdr:col>3</xdr:col>
      <xdr:colOff>371774</xdr:colOff>
      <xdr:row>219</xdr:row>
      <xdr:rowOff>109437</xdr:rowOff>
    </xdr:to>
    <xdr:cxnSp macro="">
      <xdr:nvCxnSpPr>
        <xdr:cNvPr id="180" name="Straight Connector 179"/>
        <xdr:cNvCxnSpPr/>
      </xdr:nvCxnSpPr>
      <xdr:spPr>
        <a:xfrm flipH="1">
          <a:off x="3339830" y="46954686"/>
          <a:ext cx="27253" cy="1655240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20266</xdr:colOff>
      <xdr:row>210</xdr:row>
      <xdr:rowOff>168697</xdr:rowOff>
    </xdr:from>
    <xdr:to>
      <xdr:col>4</xdr:col>
      <xdr:colOff>43468</xdr:colOff>
      <xdr:row>218</xdr:row>
      <xdr:rowOff>137809</xdr:rowOff>
    </xdr:to>
    <xdr:cxnSp macro="">
      <xdr:nvCxnSpPr>
        <xdr:cNvPr id="181" name="Straight Connector 180"/>
        <xdr:cNvCxnSpPr/>
      </xdr:nvCxnSpPr>
      <xdr:spPr>
        <a:xfrm flipH="1">
          <a:off x="3623553" y="46954686"/>
          <a:ext cx="23202" cy="1493112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312096</xdr:colOff>
      <xdr:row>210</xdr:row>
      <xdr:rowOff>168697</xdr:rowOff>
    </xdr:from>
    <xdr:to>
      <xdr:col>4</xdr:col>
      <xdr:colOff>323138</xdr:colOff>
      <xdr:row>217</xdr:row>
      <xdr:rowOff>186447</xdr:rowOff>
    </xdr:to>
    <xdr:cxnSp macro="">
      <xdr:nvCxnSpPr>
        <xdr:cNvPr id="183" name="Straight Connector 182"/>
        <xdr:cNvCxnSpPr/>
      </xdr:nvCxnSpPr>
      <xdr:spPr>
        <a:xfrm flipH="1">
          <a:off x="3915383" y="46954686"/>
          <a:ext cx="11042" cy="1351250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591766</xdr:colOff>
      <xdr:row>210</xdr:row>
      <xdr:rowOff>168697</xdr:rowOff>
    </xdr:from>
    <xdr:to>
      <xdr:col>4</xdr:col>
      <xdr:colOff>594702</xdr:colOff>
      <xdr:row>217</xdr:row>
      <xdr:rowOff>77011</xdr:rowOff>
    </xdr:to>
    <xdr:cxnSp macro="">
      <xdr:nvCxnSpPr>
        <xdr:cNvPr id="185" name="Straight Connector 184"/>
        <xdr:cNvCxnSpPr/>
      </xdr:nvCxnSpPr>
      <xdr:spPr>
        <a:xfrm flipH="1">
          <a:off x="4195053" y="46954686"/>
          <a:ext cx="2936" cy="1241814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271564</xdr:colOff>
      <xdr:row>210</xdr:row>
      <xdr:rowOff>168697</xdr:rowOff>
    </xdr:from>
    <xdr:to>
      <xdr:col>5</xdr:col>
      <xdr:colOff>274500</xdr:colOff>
      <xdr:row>216</xdr:row>
      <xdr:rowOff>174288</xdr:rowOff>
    </xdr:to>
    <xdr:cxnSp macro="">
      <xdr:nvCxnSpPr>
        <xdr:cNvPr id="186" name="Straight Connector 185"/>
        <xdr:cNvCxnSpPr/>
      </xdr:nvCxnSpPr>
      <xdr:spPr>
        <a:xfrm flipH="1">
          <a:off x="4482830" y="46954686"/>
          <a:ext cx="2936" cy="1148591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587713</xdr:colOff>
      <xdr:row>210</xdr:row>
      <xdr:rowOff>168697</xdr:rowOff>
    </xdr:from>
    <xdr:to>
      <xdr:col>5</xdr:col>
      <xdr:colOff>598755</xdr:colOff>
      <xdr:row>216</xdr:row>
      <xdr:rowOff>12160</xdr:rowOff>
    </xdr:to>
    <xdr:cxnSp macro="">
      <xdr:nvCxnSpPr>
        <xdr:cNvPr id="187" name="Straight Connector 186"/>
        <xdr:cNvCxnSpPr/>
      </xdr:nvCxnSpPr>
      <xdr:spPr>
        <a:xfrm flipH="1">
          <a:off x="4798979" y="46954686"/>
          <a:ext cx="11042" cy="98646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278553</xdr:colOff>
      <xdr:row>210</xdr:row>
      <xdr:rowOff>168697</xdr:rowOff>
    </xdr:from>
    <xdr:to>
      <xdr:col>6</xdr:col>
      <xdr:colOff>283723</xdr:colOff>
      <xdr:row>215</xdr:row>
      <xdr:rowOff>89171</xdr:rowOff>
    </xdr:to>
    <xdr:cxnSp macro="">
      <xdr:nvCxnSpPr>
        <xdr:cNvPr id="188" name="Straight Connector 187"/>
        <xdr:cNvCxnSpPr/>
      </xdr:nvCxnSpPr>
      <xdr:spPr>
        <a:xfrm>
          <a:off x="5097798" y="46954686"/>
          <a:ext cx="5170" cy="872974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583659</xdr:colOff>
      <xdr:row>210</xdr:row>
      <xdr:rowOff>168697</xdr:rowOff>
    </xdr:from>
    <xdr:to>
      <xdr:col>6</xdr:col>
      <xdr:colOff>586595</xdr:colOff>
      <xdr:row>214</xdr:row>
      <xdr:rowOff>178341</xdr:rowOff>
    </xdr:to>
    <xdr:cxnSp macro="">
      <xdr:nvCxnSpPr>
        <xdr:cNvPr id="189" name="Straight Connector 188"/>
        <xdr:cNvCxnSpPr/>
      </xdr:nvCxnSpPr>
      <xdr:spPr>
        <a:xfrm flipH="1">
          <a:off x="5402904" y="46954686"/>
          <a:ext cx="2936" cy="771644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269387</xdr:colOff>
      <xdr:row>210</xdr:row>
      <xdr:rowOff>168697</xdr:rowOff>
    </xdr:from>
    <xdr:to>
      <xdr:col>7</xdr:col>
      <xdr:colOff>274500</xdr:colOff>
      <xdr:row>214</xdr:row>
      <xdr:rowOff>32426</xdr:rowOff>
    </xdr:to>
    <xdr:cxnSp macro="">
      <xdr:nvCxnSpPr>
        <xdr:cNvPr id="190" name="Straight Connector 189"/>
        <xdr:cNvCxnSpPr/>
      </xdr:nvCxnSpPr>
      <xdr:spPr>
        <a:xfrm flipH="1">
          <a:off x="5696610" y="46954686"/>
          <a:ext cx="5113" cy="625729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141862</xdr:colOff>
      <xdr:row>236</xdr:row>
      <xdr:rowOff>35143</xdr:rowOff>
    </xdr:from>
    <xdr:to>
      <xdr:col>8</xdr:col>
      <xdr:colOff>558362</xdr:colOff>
      <xdr:row>236</xdr:row>
      <xdr:rowOff>48639</xdr:rowOff>
    </xdr:to>
    <xdr:cxnSp macro="">
      <xdr:nvCxnSpPr>
        <xdr:cNvPr id="197" name="Straight Connector 196"/>
        <xdr:cNvCxnSpPr/>
      </xdr:nvCxnSpPr>
      <xdr:spPr>
        <a:xfrm flipV="1">
          <a:off x="1921213" y="51774132"/>
          <a:ext cx="4672351" cy="1349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425585</xdr:colOff>
      <xdr:row>236</xdr:row>
      <xdr:rowOff>6772</xdr:rowOff>
    </xdr:from>
    <xdr:to>
      <xdr:col>2</xdr:col>
      <xdr:colOff>428520</xdr:colOff>
      <xdr:row>238</xdr:row>
      <xdr:rowOff>60798</xdr:rowOff>
    </xdr:to>
    <xdr:cxnSp macro="">
      <xdr:nvCxnSpPr>
        <xdr:cNvPr id="198" name="Straight Connector 197"/>
        <xdr:cNvCxnSpPr/>
      </xdr:nvCxnSpPr>
      <xdr:spPr>
        <a:xfrm flipH="1">
          <a:off x="2812915" y="51745761"/>
          <a:ext cx="2935" cy="435026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594702</xdr:colOff>
      <xdr:row>236</xdr:row>
      <xdr:rowOff>6772</xdr:rowOff>
    </xdr:from>
    <xdr:to>
      <xdr:col>4</xdr:col>
      <xdr:colOff>599873</xdr:colOff>
      <xdr:row>238</xdr:row>
      <xdr:rowOff>56745</xdr:rowOff>
    </xdr:to>
    <xdr:cxnSp macro="">
      <xdr:nvCxnSpPr>
        <xdr:cNvPr id="199" name="Straight Connector 198"/>
        <xdr:cNvCxnSpPr/>
      </xdr:nvCxnSpPr>
      <xdr:spPr>
        <a:xfrm>
          <a:off x="4197989" y="51745761"/>
          <a:ext cx="5171" cy="43097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141862</xdr:colOff>
      <xdr:row>236</xdr:row>
      <xdr:rowOff>116207</xdr:rowOff>
    </xdr:from>
    <xdr:to>
      <xdr:col>8</xdr:col>
      <xdr:colOff>558362</xdr:colOff>
      <xdr:row>236</xdr:row>
      <xdr:rowOff>129703</xdr:rowOff>
    </xdr:to>
    <xdr:cxnSp macro="">
      <xdr:nvCxnSpPr>
        <xdr:cNvPr id="203" name="Straight Connector 202"/>
        <xdr:cNvCxnSpPr/>
      </xdr:nvCxnSpPr>
      <xdr:spPr>
        <a:xfrm flipV="1">
          <a:off x="1921213" y="51855196"/>
          <a:ext cx="4672351" cy="1349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141862</xdr:colOff>
      <xdr:row>237</xdr:row>
      <xdr:rowOff>14878</xdr:rowOff>
    </xdr:from>
    <xdr:to>
      <xdr:col>8</xdr:col>
      <xdr:colOff>558362</xdr:colOff>
      <xdr:row>237</xdr:row>
      <xdr:rowOff>28374</xdr:rowOff>
    </xdr:to>
    <xdr:cxnSp macro="">
      <xdr:nvCxnSpPr>
        <xdr:cNvPr id="204" name="Straight Connector 203"/>
        <xdr:cNvCxnSpPr/>
      </xdr:nvCxnSpPr>
      <xdr:spPr>
        <a:xfrm flipV="1">
          <a:off x="1921213" y="51944367"/>
          <a:ext cx="4672351" cy="1349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141862</xdr:colOff>
      <xdr:row>237</xdr:row>
      <xdr:rowOff>95941</xdr:rowOff>
    </xdr:from>
    <xdr:to>
      <xdr:col>8</xdr:col>
      <xdr:colOff>558362</xdr:colOff>
      <xdr:row>237</xdr:row>
      <xdr:rowOff>109437</xdr:rowOff>
    </xdr:to>
    <xdr:cxnSp macro="">
      <xdr:nvCxnSpPr>
        <xdr:cNvPr id="205" name="Straight Connector 204"/>
        <xdr:cNvCxnSpPr/>
      </xdr:nvCxnSpPr>
      <xdr:spPr>
        <a:xfrm flipV="1">
          <a:off x="1921213" y="52025430"/>
          <a:ext cx="4672351" cy="1349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141862</xdr:colOff>
      <xdr:row>237</xdr:row>
      <xdr:rowOff>168898</xdr:rowOff>
    </xdr:from>
    <xdr:to>
      <xdr:col>8</xdr:col>
      <xdr:colOff>558362</xdr:colOff>
      <xdr:row>237</xdr:row>
      <xdr:rowOff>182394</xdr:rowOff>
    </xdr:to>
    <xdr:cxnSp macro="">
      <xdr:nvCxnSpPr>
        <xdr:cNvPr id="206" name="Straight Connector 205"/>
        <xdr:cNvCxnSpPr/>
      </xdr:nvCxnSpPr>
      <xdr:spPr>
        <a:xfrm flipV="1">
          <a:off x="1921213" y="52098387"/>
          <a:ext cx="4672351" cy="1349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198606</xdr:colOff>
      <xdr:row>236</xdr:row>
      <xdr:rowOff>6772</xdr:rowOff>
    </xdr:from>
    <xdr:to>
      <xdr:col>2</xdr:col>
      <xdr:colOff>201541</xdr:colOff>
      <xdr:row>238</xdr:row>
      <xdr:rowOff>60798</xdr:rowOff>
    </xdr:to>
    <xdr:cxnSp macro="">
      <xdr:nvCxnSpPr>
        <xdr:cNvPr id="208" name="Straight Connector 207"/>
        <xdr:cNvCxnSpPr/>
      </xdr:nvCxnSpPr>
      <xdr:spPr>
        <a:xfrm flipH="1">
          <a:off x="2585936" y="51745761"/>
          <a:ext cx="2935" cy="435026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575553</xdr:colOff>
      <xdr:row>236</xdr:row>
      <xdr:rowOff>6772</xdr:rowOff>
    </xdr:from>
    <xdr:to>
      <xdr:col>1</xdr:col>
      <xdr:colOff>578488</xdr:colOff>
      <xdr:row>238</xdr:row>
      <xdr:rowOff>60798</xdr:rowOff>
    </xdr:to>
    <xdr:cxnSp macro="">
      <xdr:nvCxnSpPr>
        <xdr:cNvPr id="210" name="Straight Connector 209"/>
        <xdr:cNvCxnSpPr/>
      </xdr:nvCxnSpPr>
      <xdr:spPr>
        <a:xfrm flipH="1">
          <a:off x="2354904" y="51745761"/>
          <a:ext cx="2935" cy="435026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397213</xdr:colOff>
      <xdr:row>236</xdr:row>
      <xdr:rowOff>6772</xdr:rowOff>
    </xdr:from>
    <xdr:to>
      <xdr:col>1</xdr:col>
      <xdr:colOff>400148</xdr:colOff>
      <xdr:row>238</xdr:row>
      <xdr:rowOff>60798</xdr:rowOff>
    </xdr:to>
    <xdr:cxnSp macro="">
      <xdr:nvCxnSpPr>
        <xdr:cNvPr id="212" name="Straight Connector 211"/>
        <xdr:cNvCxnSpPr/>
      </xdr:nvCxnSpPr>
      <xdr:spPr>
        <a:xfrm flipH="1">
          <a:off x="2176564" y="51745761"/>
          <a:ext cx="2935" cy="435026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36478</xdr:colOff>
      <xdr:row>236</xdr:row>
      <xdr:rowOff>6772</xdr:rowOff>
    </xdr:from>
    <xdr:to>
      <xdr:col>3</xdr:col>
      <xdr:colOff>39413</xdr:colOff>
      <xdr:row>238</xdr:row>
      <xdr:rowOff>60798</xdr:rowOff>
    </xdr:to>
    <xdr:cxnSp macro="">
      <xdr:nvCxnSpPr>
        <xdr:cNvPr id="213" name="Straight Connector 212"/>
        <xdr:cNvCxnSpPr/>
      </xdr:nvCxnSpPr>
      <xdr:spPr>
        <a:xfrm flipH="1">
          <a:off x="3031787" y="51745761"/>
          <a:ext cx="2935" cy="435026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267510</xdr:colOff>
      <xdr:row>236</xdr:row>
      <xdr:rowOff>6772</xdr:rowOff>
    </xdr:from>
    <xdr:to>
      <xdr:col>3</xdr:col>
      <xdr:colOff>270445</xdr:colOff>
      <xdr:row>238</xdr:row>
      <xdr:rowOff>60798</xdr:rowOff>
    </xdr:to>
    <xdr:cxnSp macro="">
      <xdr:nvCxnSpPr>
        <xdr:cNvPr id="215" name="Straight Connector 214"/>
        <xdr:cNvCxnSpPr/>
      </xdr:nvCxnSpPr>
      <xdr:spPr>
        <a:xfrm flipH="1">
          <a:off x="3262819" y="51745761"/>
          <a:ext cx="2935" cy="435026"/>
        </a:xfrm>
        <a:prstGeom prst="line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323138</xdr:colOff>
      <xdr:row>236</xdr:row>
      <xdr:rowOff>6772</xdr:rowOff>
    </xdr:from>
    <xdr:to>
      <xdr:col>4</xdr:col>
      <xdr:colOff>328309</xdr:colOff>
      <xdr:row>238</xdr:row>
      <xdr:rowOff>56745</xdr:rowOff>
    </xdr:to>
    <xdr:cxnSp macro="">
      <xdr:nvCxnSpPr>
        <xdr:cNvPr id="218" name="Straight Connector 217"/>
        <xdr:cNvCxnSpPr/>
      </xdr:nvCxnSpPr>
      <xdr:spPr>
        <a:xfrm>
          <a:off x="3926425" y="51745761"/>
          <a:ext cx="5171" cy="43097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15095</xdr:colOff>
      <xdr:row>236</xdr:row>
      <xdr:rowOff>6772</xdr:rowOff>
    </xdr:from>
    <xdr:to>
      <xdr:col>4</xdr:col>
      <xdr:colOff>20266</xdr:colOff>
      <xdr:row>238</xdr:row>
      <xdr:rowOff>56745</xdr:rowOff>
    </xdr:to>
    <xdr:cxnSp macro="">
      <xdr:nvCxnSpPr>
        <xdr:cNvPr id="220" name="Straight Connector 219"/>
        <xdr:cNvCxnSpPr/>
      </xdr:nvCxnSpPr>
      <xdr:spPr>
        <a:xfrm>
          <a:off x="3618382" y="51745761"/>
          <a:ext cx="5171" cy="43097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286659</xdr:colOff>
      <xdr:row>236</xdr:row>
      <xdr:rowOff>6772</xdr:rowOff>
    </xdr:from>
    <xdr:to>
      <xdr:col>6</xdr:col>
      <xdr:colOff>291830</xdr:colOff>
      <xdr:row>238</xdr:row>
      <xdr:rowOff>56745</xdr:rowOff>
    </xdr:to>
    <xdr:cxnSp macro="">
      <xdr:nvCxnSpPr>
        <xdr:cNvPr id="225" name="Straight Connector 224"/>
        <xdr:cNvCxnSpPr/>
      </xdr:nvCxnSpPr>
      <xdr:spPr>
        <a:xfrm>
          <a:off x="5105904" y="51745761"/>
          <a:ext cx="5171" cy="43097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15095</xdr:colOff>
      <xdr:row>236</xdr:row>
      <xdr:rowOff>6772</xdr:rowOff>
    </xdr:from>
    <xdr:to>
      <xdr:col>6</xdr:col>
      <xdr:colOff>20266</xdr:colOff>
      <xdr:row>238</xdr:row>
      <xdr:rowOff>56745</xdr:rowOff>
    </xdr:to>
    <xdr:cxnSp macro="">
      <xdr:nvCxnSpPr>
        <xdr:cNvPr id="226" name="Straight Connector 225"/>
        <xdr:cNvCxnSpPr/>
      </xdr:nvCxnSpPr>
      <xdr:spPr>
        <a:xfrm>
          <a:off x="4834340" y="51745761"/>
          <a:ext cx="5171" cy="43097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315031</xdr:colOff>
      <xdr:row>236</xdr:row>
      <xdr:rowOff>6772</xdr:rowOff>
    </xdr:from>
    <xdr:to>
      <xdr:col>5</xdr:col>
      <xdr:colOff>320202</xdr:colOff>
      <xdr:row>238</xdr:row>
      <xdr:rowOff>56745</xdr:rowOff>
    </xdr:to>
    <xdr:cxnSp macro="">
      <xdr:nvCxnSpPr>
        <xdr:cNvPr id="227" name="Straight Connector 226"/>
        <xdr:cNvCxnSpPr/>
      </xdr:nvCxnSpPr>
      <xdr:spPr>
        <a:xfrm>
          <a:off x="4526297" y="51745761"/>
          <a:ext cx="5171" cy="43097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533905</xdr:colOff>
      <xdr:row>236</xdr:row>
      <xdr:rowOff>6772</xdr:rowOff>
    </xdr:from>
    <xdr:to>
      <xdr:col>7</xdr:col>
      <xdr:colOff>539076</xdr:colOff>
      <xdr:row>238</xdr:row>
      <xdr:rowOff>56745</xdr:rowOff>
    </xdr:to>
    <xdr:cxnSp macro="">
      <xdr:nvCxnSpPr>
        <xdr:cNvPr id="228" name="Straight Connector 227"/>
        <xdr:cNvCxnSpPr/>
      </xdr:nvCxnSpPr>
      <xdr:spPr>
        <a:xfrm>
          <a:off x="5961128" y="51745761"/>
          <a:ext cx="5171" cy="43097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262341</xdr:colOff>
      <xdr:row>236</xdr:row>
      <xdr:rowOff>6772</xdr:rowOff>
    </xdr:from>
    <xdr:to>
      <xdr:col>7</xdr:col>
      <xdr:colOff>267512</xdr:colOff>
      <xdr:row>238</xdr:row>
      <xdr:rowOff>56745</xdr:rowOff>
    </xdr:to>
    <xdr:cxnSp macro="">
      <xdr:nvCxnSpPr>
        <xdr:cNvPr id="229" name="Straight Connector 228"/>
        <xdr:cNvCxnSpPr/>
      </xdr:nvCxnSpPr>
      <xdr:spPr>
        <a:xfrm>
          <a:off x="5689564" y="51745761"/>
          <a:ext cx="5171" cy="43097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562276</xdr:colOff>
      <xdr:row>236</xdr:row>
      <xdr:rowOff>6772</xdr:rowOff>
    </xdr:from>
    <xdr:to>
      <xdr:col>6</xdr:col>
      <xdr:colOff>567447</xdr:colOff>
      <xdr:row>238</xdr:row>
      <xdr:rowOff>56745</xdr:rowOff>
    </xdr:to>
    <xdr:cxnSp macro="">
      <xdr:nvCxnSpPr>
        <xdr:cNvPr id="230" name="Straight Connector 229"/>
        <xdr:cNvCxnSpPr/>
      </xdr:nvCxnSpPr>
      <xdr:spPr>
        <a:xfrm>
          <a:off x="5381521" y="51745761"/>
          <a:ext cx="5171" cy="430973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170792</xdr:colOff>
      <xdr:row>242</xdr:row>
      <xdr:rowOff>154781</xdr:rowOff>
    </xdr:from>
    <xdr:to>
      <xdr:col>3</xdr:col>
      <xdr:colOff>392906</xdr:colOff>
      <xdr:row>242</xdr:row>
      <xdr:rowOff>161783</xdr:rowOff>
    </xdr:to>
    <xdr:cxnSp macro="">
      <xdr:nvCxnSpPr>
        <xdr:cNvPr id="231" name="Straight Connector 230"/>
        <xdr:cNvCxnSpPr/>
      </xdr:nvCxnSpPr>
      <xdr:spPr>
        <a:xfrm flipV="1">
          <a:off x="920886" y="49482375"/>
          <a:ext cx="1246051" cy="7002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181698</xdr:colOff>
      <xdr:row>241</xdr:row>
      <xdr:rowOff>104502</xdr:rowOff>
    </xdr:from>
    <xdr:to>
      <xdr:col>1</xdr:col>
      <xdr:colOff>182880</xdr:colOff>
      <xdr:row>242</xdr:row>
      <xdr:rowOff>178600</xdr:rowOff>
    </xdr:to>
    <xdr:cxnSp macro="">
      <xdr:nvCxnSpPr>
        <xdr:cNvPr id="232" name="Straight Connector 231"/>
        <xdr:cNvCxnSpPr/>
      </xdr:nvCxnSpPr>
      <xdr:spPr>
        <a:xfrm flipH="1">
          <a:off x="1961512" y="52867559"/>
          <a:ext cx="1182" cy="26459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380871</xdr:colOff>
      <xdr:row>241</xdr:row>
      <xdr:rowOff>104502</xdr:rowOff>
    </xdr:from>
    <xdr:to>
      <xdr:col>3</xdr:col>
      <xdr:colOff>382053</xdr:colOff>
      <xdr:row>242</xdr:row>
      <xdr:rowOff>178600</xdr:rowOff>
    </xdr:to>
    <xdr:cxnSp macro="">
      <xdr:nvCxnSpPr>
        <xdr:cNvPr id="233" name="Straight Connector 232"/>
        <xdr:cNvCxnSpPr/>
      </xdr:nvCxnSpPr>
      <xdr:spPr>
        <a:xfrm flipH="1">
          <a:off x="2163176" y="49211527"/>
          <a:ext cx="1182" cy="26459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578813</xdr:colOff>
      <xdr:row>243</xdr:row>
      <xdr:rowOff>167226</xdr:rowOff>
    </xdr:from>
    <xdr:to>
      <xdr:col>3</xdr:col>
      <xdr:colOff>226153</xdr:colOff>
      <xdr:row>243</xdr:row>
      <xdr:rowOff>167226</xdr:rowOff>
    </xdr:to>
    <xdr:cxnSp macro="">
      <xdr:nvCxnSpPr>
        <xdr:cNvPr id="234" name="Straight Connector 233"/>
        <xdr:cNvCxnSpPr/>
      </xdr:nvCxnSpPr>
      <xdr:spPr>
        <a:xfrm>
          <a:off x="1745626" y="49685320"/>
          <a:ext cx="254558" cy="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216225</xdr:colOff>
      <xdr:row>230</xdr:row>
      <xdr:rowOff>59872</xdr:rowOff>
    </xdr:from>
    <xdr:to>
      <xdr:col>3</xdr:col>
      <xdr:colOff>216225</xdr:colOff>
      <xdr:row>243</xdr:row>
      <xdr:rowOff>184043</xdr:rowOff>
    </xdr:to>
    <xdr:cxnSp macro="">
      <xdr:nvCxnSpPr>
        <xdr:cNvPr id="235" name="Straight Connector 234"/>
        <xdr:cNvCxnSpPr/>
      </xdr:nvCxnSpPr>
      <xdr:spPr>
        <a:xfrm>
          <a:off x="1990256" y="47101466"/>
          <a:ext cx="0" cy="2600671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578813</xdr:colOff>
      <xdr:row>230</xdr:row>
      <xdr:rowOff>69255</xdr:rowOff>
    </xdr:from>
    <xdr:to>
      <xdr:col>3</xdr:col>
      <xdr:colOff>226153</xdr:colOff>
      <xdr:row>230</xdr:row>
      <xdr:rowOff>69255</xdr:rowOff>
    </xdr:to>
    <xdr:cxnSp macro="">
      <xdr:nvCxnSpPr>
        <xdr:cNvPr id="240" name="Straight Connector 239"/>
        <xdr:cNvCxnSpPr/>
      </xdr:nvCxnSpPr>
      <xdr:spPr>
        <a:xfrm>
          <a:off x="1745626" y="47110849"/>
          <a:ext cx="254558" cy="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132692</xdr:colOff>
      <xdr:row>261</xdr:row>
      <xdr:rowOff>85583</xdr:rowOff>
    </xdr:from>
    <xdr:to>
      <xdr:col>11</xdr:col>
      <xdr:colOff>428625</xdr:colOff>
      <xdr:row>261</xdr:row>
      <xdr:rowOff>85583</xdr:rowOff>
    </xdr:to>
    <xdr:cxnSp macro="">
      <xdr:nvCxnSpPr>
        <xdr:cNvPr id="241" name="Straight Connector 240"/>
        <xdr:cNvCxnSpPr/>
      </xdr:nvCxnSpPr>
      <xdr:spPr>
        <a:xfrm>
          <a:off x="1913867" y="56635508"/>
          <a:ext cx="5172733" cy="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143598</xdr:colOff>
      <xdr:row>260</xdr:row>
      <xdr:rowOff>28302</xdr:rowOff>
    </xdr:from>
    <xdr:to>
      <xdr:col>3</xdr:col>
      <xdr:colOff>144780</xdr:colOff>
      <xdr:row>261</xdr:row>
      <xdr:rowOff>102400</xdr:rowOff>
    </xdr:to>
    <xdr:cxnSp macro="">
      <xdr:nvCxnSpPr>
        <xdr:cNvPr id="242" name="Straight Connector 241"/>
        <xdr:cNvCxnSpPr/>
      </xdr:nvCxnSpPr>
      <xdr:spPr>
        <a:xfrm flipH="1">
          <a:off x="1924773" y="56387727"/>
          <a:ext cx="1182" cy="26459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438873</xdr:colOff>
      <xdr:row>260</xdr:row>
      <xdr:rowOff>28302</xdr:rowOff>
    </xdr:from>
    <xdr:to>
      <xdr:col>11</xdr:col>
      <xdr:colOff>440055</xdr:colOff>
      <xdr:row>261</xdr:row>
      <xdr:rowOff>102400</xdr:rowOff>
    </xdr:to>
    <xdr:cxnSp macro="">
      <xdr:nvCxnSpPr>
        <xdr:cNvPr id="244" name="Straight Connector 243"/>
        <xdr:cNvCxnSpPr/>
      </xdr:nvCxnSpPr>
      <xdr:spPr>
        <a:xfrm flipH="1">
          <a:off x="7096848" y="56387727"/>
          <a:ext cx="1182" cy="26459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261</xdr:row>
      <xdr:rowOff>7572</xdr:rowOff>
    </xdr:from>
    <xdr:to>
      <xdr:col>4</xdr:col>
      <xdr:colOff>55145</xdr:colOff>
      <xdr:row>261</xdr:row>
      <xdr:rowOff>62717</xdr:rowOff>
    </xdr:to>
    <xdr:sp macro="" textlink="">
      <xdr:nvSpPr>
        <xdr:cNvPr id="245" name="61 Elipse"/>
        <xdr:cNvSpPr/>
      </xdr:nvSpPr>
      <xdr:spPr>
        <a:xfrm>
          <a:off x="2394239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225137</xdr:colOff>
      <xdr:row>261</xdr:row>
      <xdr:rowOff>7572</xdr:rowOff>
    </xdr:from>
    <xdr:to>
      <xdr:col>3</xdr:col>
      <xdr:colOff>280282</xdr:colOff>
      <xdr:row>261</xdr:row>
      <xdr:rowOff>62717</xdr:rowOff>
    </xdr:to>
    <xdr:sp macro="" textlink="">
      <xdr:nvSpPr>
        <xdr:cNvPr id="246" name="61 Elipse"/>
        <xdr:cNvSpPr/>
      </xdr:nvSpPr>
      <xdr:spPr>
        <a:xfrm>
          <a:off x="2008910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445944</xdr:colOff>
      <xdr:row>261</xdr:row>
      <xdr:rowOff>7572</xdr:rowOff>
    </xdr:from>
    <xdr:to>
      <xdr:col>4</xdr:col>
      <xdr:colOff>501089</xdr:colOff>
      <xdr:row>261</xdr:row>
      <xdr:rowOff>62717</xdr:rowOff>
    </xdr:to>
    <xdr:sp macro="" textlink="">
      <xdr:nvSpPr>
        <xdr:cNvPr id="247" name="61 Elipse"/>
        <xdr:cNvSpPr/>
      </xdr:nvSpPr>
      <xdr:spPr>
        <a:xfrm>
          <a:off x="2840183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606136</xdr:colOff>
      <xdr:row>261</xdr:row>
      <xdr:rowOff>7572</xdr:rowOff>
    </xdr:from>
    <xdr:to>
      <xdr:col>6</xdr:col>
      <xdr:colOff>50816</xdr:colOff>
      <xdr:row>261</xdr:row>
      <xdr:rowOff>62717</xdr:rowOff>
    </xdr:to>
    <xdr:sp macro="" textlink="">
      <xdr:nvSpPr>
        <xdr:cNvPr id="248" name="61 Elipse"/>
        <xdr:cNvSpPr/>
      </xdr:nvSpPr>
      <xdr:spPr>
        <a:xfrm>
          <a:off x="3610841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220807</xdr:colOff>
      <xdr:row>261</xdr:row>
      <xdr:rowOff>7572</xdr:rowOff>
    </xdr:from>
    <xdr:to>
      <xdr:col>5</xdr:col>
      <xdr:colOff>275952</xdr:colOff>
      <xdr:row>261</xdr:row>
      <xdr:rowOff>62717</xdr:rowOff>
    </xdr:to>
    <xdr:sp macro="" textlink="">
      <xdr:nvSpPr>
        <xdr:cNvPr id="249" name="61 Elipse"/>
        <xdr:cNvSpPr/>
      </xdr:nvSpPr>
      <xdr:spPr>
        <a:xfrm>
          <a:off x="3225512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441615</xdr:colOff>
      <xdr:row>261</xdr:row>
      <xdr:rowOff>7572</xdr:rowOff>
    </xdr:from>
    <xdr:to>
      <xdr:col>6</xdr:col>
      <xdr:colOff>496760</xdr:colOff>
      <xdr:row>261</xdr:row>
      <xdr:rowOff>62717</xdr:rowOff>
    </xdr:to>
    <xdr:sp macro="" textlink="">
      <xdr:nvSpPr>
        <xdr:cNvPr id="250" name="61 Elipse"/>
        <xdr:cNvSpPr/>
      </xdr:nvSpPr>
      <xdr:spPr>
        <a:xfrm>
          <a:off x="4056785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17319</xdr:colOff>
      <xdr:row>261</xdr:row>
      <xdr:rowOff>7572</xdr:rowOff>
    </xdr:from>
    <xdr:to>
      <xdr:col>8</xdr:col>
      <xdr:colOff>72464</xdr:colOff>
      <xdr:row>261</xdr:row>
      <xdr:rowOff>62717</xdr:rowOff>
    </xdr:to>
    <xdr:sp macro="" textlink="">
      <xdr:nvSpPr>
        <xdr:cNvPr id="251" name="61 Elipse"/>
        <xdr:cNvSpPr/>
      </xdr:nvSpPr>
      <xdr:spPr>
        <a:xfrm>
          <a:off x="4853421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242456</xdr:colOff>
      <xdr:row>261</xdr:row>
      <xdr:rowOff>7572</xdr:rowOff>
    </xdr:from>
    <xdr:to>
      <xdr:col>7</xdr:col>
      <xdr:colOff>297601</xdr:colOff>
      <xdr:row>261</xdr:row>
      <xdr:rowOff>62717</xdr:rowOff>
    </xdr:to>
    <xdr:sp macro="" textlink="">
      <xdr:nvSpPr>
        <xdr:cNvPr id="252" name="61 Elipse"/>
        <xdr:cNvSpPr/>
      </xdr:nvSpPr>
      <xdr:spPr>
        <a:xfrm>
          <a:off x="4468092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463263</xdr:colOff>
      <xdr:row>261</xdr:row>
      <xdr:rowOff>7572</xdr:rowOff>
    </xdr:from>
    <xdr:to>
      <xdr:col>8</xdr:col>
      <xdr:colOff>518408</xdr:colOff>
      <xdr:row>261</xdr:row>
      <xdr:rowOff>62717</xdr:rowOff>
    </xdr:to>
    <xdr:sp macro="" textlink="">
      <xdr:nvSpPr>
        <xdr:cNvPr id="253" name="61 Elipse"/>
        <xdr:cNvSpPr/>
      </xdr:nvSpPr>
      <xdr:spPr>
        <a:xfrm>
          <a:off x="5299365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8660</xdr:colOff>
      <xdr:row>261</xdr:row>
      <xdr:rowOff>7572</xdr:rowOff>
    </xdr:from>
    <xdr:to>
      <xdr:col>10</xdr:col>
      <xdr:colOff>63805</xdr:colOff>
      <xdr:row>261</xdr:row>
      <xdr:rowOff>62717</xdr:rowOff>
    </xdr:to>
    <xdr:sp macro="" textlink="">
      <xdr:nvSpPr>
        <xdr:cNvPr id="254" name="61 Elipse"/>
        <xdr:cNvSpPr/>
      </xdr:nvSpPr>
      <xdr:spPr>
        <a:xfrm>
          <a:off x="6065694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233797</xdr:colOff>
      <xdr:row>261</xdr:row>
      <xdr:rowOff>7572</xdr:rowOff>
    </xdr:from>
    <xdr:to>
      <xdr:col>9</xdr:col>
      <xdr:colOff>288942</xdr:colOff>
      <xdr:row>261</xdr:row>
      <xdr:rowOff>62717</xdr:rowOff>
    </xdr:to>
    <xdr:sp macro="" textlink="">
      <xdr:nvSpPr>
        <xdr:cNvPr id="255" name="61 Elipse"/>
        <xdr:cNvSpPr/>
      </xdr:nvSpPr>
      <xdr:spPr>
        <a:xfrm>
          <a:off x="5680365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454604</xdr:colOff>
      <xdr:row>261</xdr:row>
      <xdr:rowOff>7572</xdr:rowOff>
    </xdr:from>
    <xdr:to>
      <xdr:col>10</xdr:col>
      <xdr:colOff>509749</xdr:colOff>
      <xdr:row>261</xdr:row>
      <xdr:rowOff>62717</xdr:rowOff>
    </xdr:to>
    <xdr:sp macro="" textlink="">
      <xdr:nvSpPr>
        <xdr:cNvPr id="256" name="61 Elipse"/>
        <xdr:cNvSpPr/>
      </xdr:nvSpPr>
      <xdr:spPr>
        <a:xfrm>
          <a:off x="6511638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11</xdr:col>
      <xdr:colOff>337706</xdr:colOff>
      <xdr:row>261</xdr:row>
      <xdr:rowOff>7572</xdr:rowOff>
    </xdr:from>
    <xdr:to>
      <xdr:col>11</xdr:col>
      <xdr:colOff>392851</xdr:colOff>
      <xdr:row>261</xdr:row>
      <xdr:rowOff>62717</xdr:rowOff>
    </xdr:to>
    <xdr:sp macro="" textlink="">
      <xdr:nvSpPr>
        <xdr:cNvPr id="257" name="61 Elipse"/>
        <xdr:cNvSpPr/>
      </xdr:nvSpPr>
      <xdr:spPr>
        <a:xfrm>
          <a:off x="7005206" y="56542777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52552</xdr:colOff>
      <xdr:row>249</xdr:row>
      <xdr:rowOff>45982</xdr:rowOff>
    </xdr:from>
    <xdr:to>
      <xdr:col>8</xdr:col>
      <xdr:colOff>131379</xdr:colOff>
      <xdr:row>260</xdr:row>
      <xdr:rowOff>98534</xdr:rowOff>
    </xdr:to>
    <xdr:sp macro="" textlink="">
      <xdr:nvSpPr>
        <xdr:cNvPr id="259" name="Rectangle 258"/>
        <xdr:cNvSpPr/>
      </xdr:nvSpPr>
      <xdr:spPr>
        <a:xfrm>
          <a:off x="3672052" y="54239948"/>
          <a:ext cx="1300655" cy="2148052"/>
        </a:xfrm>
        <a:prstGeom prst="rect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472966</xdr:colOff>
      <xdr:row>249</xdr:row>
      <xdr:rowOff>85396</xdr:rowOff>
    </xdr:from>
    <xdr:to>
      <xdr:col>8</xdr:col>
      <xdr:colOff>551793</xdr:colOff>
      <xdr:row>260</xdr:row>
      <xdr:rowOff>157655</xdr:rowOff>
    </xdr:to>
    <xdr:sp macro="" textlink="">
      <xdr:nvSpPr>
        <xdr:cNvPr id="260" name="Rectangle 259"/>
        <xdr:cNvSpPr/>
      </xdr:nvSpPr>
      <xdr:spPr>
        <a:xfrm>
          <a:off x="4092466" y="54279362"/>
          <a:ext cx="1300655" cy="2167759"/>
        </a:xfrm>
        <a:prstGeom prst="rect">
          <a:avLst/>
        </a:prstGeom>
        <a:ln w="285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91966</xdr:colOff>
      <xdr:row>249</xdr:row>
      <xdr:rowOff>105104</xdr:rowOff>
    </xdr:from>
    <xdr:to>
      <xdr:col>6</xdr:col>
      <xdr:colOff>147111</xdr:colOff>
      <xdr:row>249</xdr:row>
      <xdr:rowOff>160249</xdr:rowOff>
    </xdr:to>
    <xdr:sp macro="" textlink="">
      <xdr:nvSpPr>
        <xdr:cNvPr id="261" name="61 Elipse"/>
        <xdr:cNvSpPr/>
      </xdr:nvSpPr>
      <xdr:spPr>
        <a:xfrm>
          <a:off x="3711466" y="54299070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204534</xdr:colOff>
      <xdr:row>249</xdr:row>
      <xdr:rowOff>105104</xdr:rowOff>
    </xdr:from>
    <xdr:to>
      <xdr:col>6</xdr:col>
      <xdr:colOff>259679</xdr:colOff>
      <xdr:row>249</xdr:row>
      <xdr:rowOff>160249</xdr:rowOff>
    </xdr:to>
    <xdr:sp macro="" textlink="">
      <xdr:nvSpPr>
        <xdr:cNvPr id="262" name="61 Elipse"/>
        <xdr:cNvSpPr/>
      </xdr:nvSpPr>
      <xdr:spPr>
        <a:xfrm>
          <a:off x="3819704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334420</xdr:colOff>
      <xdr:row>249</xdr:row>
      <xdr:rowOff>105104</xdr:rowOff>
    </xdr:from>
    <xdr:to>
      <xdr:col>6</xdr:col>
      <xdr:colOff>389565</xdr:colOff>
      <xdr:row>249</xdr:row>
      <xdr:rowOff>160249</xdr:rowOff>
    </xdr:to>
    <xdr:sp macro="" textlink="">
      <xdr:nvSpPr>
        <xdr:cNvPr id="263" name="61 Elipse"/>
        <xdr:cNvSpPr/>
      </xdr:nvSpPr>
      <xdr:spPr>
        <a:xfrm>
          <a:off x="3949590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524920</xdr:colOff>
      <xdr:row>249</xdr:row>
      <xdr:rowOff>105104</xdr:rowOff>
    </xdr:from>
    <xdr:to>
      <xdr:col>6</xdr:col>
      <xdr:colOff>580065</xdr:colOff>
      <xdr:row>249</xdr:row>
      <xdr:rowOff>160249</xdr:rowOff>
    </xdr:to>
    <xdr:sp macro="" textlink="">
      <xdr:nvSpPr>
        <xdr:cNvPr id="264" name="61 Elipse"/>
        <xdr:cNvSpPr/>
      </xdr:nvSpPr>
      <xdr:spPr>
        <a:xfrm>
          <a:off x="4140090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57329</xdr:colOff>
      <xdr:row>249</xdr:row>
      <xdr:rowOff>105104</xdr:rowOff>
    </xdr:from>
    <xdr:to>
      <xdr:col>7</xdr:col>
      <xdr:colOff>112474</xdr:colOff>
      <xdr:row>249</xdr:row>
      <xdr:rowOff>160249</xdr:rowOff>
    </xdr:to>
    <xdr:sp macro="" textlink="">
      <xdr:nvSpPr>
        <xdr:cNvPr id="265" name="61 Elipse"/>
        <xdr:cNvSpPr/>
      </xdr:nvSpPr>
      <xdr:spPr>
        <a:xfrm>
          <a:off x="4282965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243500</xdr:colOff>
      <xdr:row>249</xdr:row>
      <xdr:rowOff>105104</xdr:rowOff>
    </xdr:from>
    <xdr:to>
      <xdr:col>7</xdr:col>
      <xdr:colOff>298645</xdr:colOff>
      <xdr:row>249</xdr:row>
      <xdr:rowOff>160249</xdr:rowOff>
    </xdr:to>
    <xdr:sp macro="" textlink="">
      <xdr:nvSpPr>
        <xdr:cNvPr id="266" name="61 Elipse"/>
        <xdr:cNvSpPr/>
      </xdr:nvSpPr>
      <xdr:spPr>
        <a:xfrm>
          <a:off x="4469136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446988</xdr:colOff>
      <xdr:row>249</xdr:row>
      <xdr:rowOff>105104</xdr:rowOff>
    </xdr:from>
    <xdr:to>
      <xdr:col>7</xdr:col>
      <xdr:colOff>502133</xdr:colOff>
      <xdr:row>249</xdr:row>
      <xdr:rowOff>160249</xdr:rowOff>
    </xdr:to>
    <xdr:sp macro="" textlink="">
      <xdr:nvSpPr>
        <xdr:cNvPr id="267" name="61 Elipse"/>
        <xdr:cNvSpPr/>
      </xdr:nvSpPr>
      <xdr:spPr>
        <a:xfrm>
          <a:off x="4672624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9704</xdr:colOff>
      <xdr:row>249</xdr:row>
      <xdr:rowOff>105104</xdr:rowOff>
    </xdr:from>
    <xdr:to>
      <xdr:col>8</xdr:col>
      <xdr:colOff>64849</xdr:colOff>
      <xdr:row>249</xdr:row>
      <xdr:rowOff>160249</xdr:rowOff>
    </xdr:to>
    <xdr:sp macro="" textlink="">
      <xdr:nvSpPr>
        <xdr:cNvPr id="268" name="61 Elipse"/>
        <xdr:cNvSpPr/>
      </xdr:nvSpPr>
      <xdr:spPr>
        <a:xfrm>
          <a:off x="4845806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169897</xdr:colOff>
      <xdr:row>249</xdr:row>
      <xdr:rowOff>105104</xdr:rowOff>
    </xdr:from>
    <xdr:to>
      <xdr:col>8</xdr:col>
      <xdr:colOff>225042</xdr:colOff>
      <xdr:row>249</xdr:row>
      <xdr:rowOff>160249</xdr:rowOff>
    </xdr:to>
    <xdr:sp macro="" textlink="">
      <xdr:nvSpPr>
        <xdr:cNvPr id="269" name="61 Elipse"/>
        <xdr:cNvSpPr/>
      </xdr:nvSpPr>
      <xdr:spPr>
        <a:xfrm>
          <a:off x="5005999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317102</xdr:colOff>
      <xdr:row>249</xdr:row>
      <xdr:rowOff>105104</xdr:rowOff>
    </xdr:from>
    <xdr:to>
      <xdr:col>8</xdr:col>
      <xdr:colOff>372247</xdr:colOff>
      <xdr:row>249</xdr:row>
      <xdr:rowOff>160249</xdr:rowOff>
    </xdr:to>
    <xdr:sp macro="" textlink="">
      <xdr:nvSpPr>
        <xdr:cNvPr id="270" name="61 Elipse"/>
        <xdr:cNvSpPr/>
      </xdr:nvSpPr>
      <xdr:spPr>
        <a:xfrm>
          <a:off x="5153204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442659</xdr:colOff>
      <xdr:row>249</xdr:row>
      <xdr:rowOff>105104</xdr:rowOff>
    </xdr:from>
    <xdr:to>
      <xdr:col>8</xdr:col>
      <xdr:colOff>497804</xdr:colOff>
      <xdr:row>249</xdr:row>
      <xdr:rowOff>160249</xdr:rowOff>
    </xdr:to>
    <xdr:sp macro="" textlink="">
      <xdr:nvSpPr>
        <xdr:cNvPr id="271" name="61 Elipse"/>
        <xdr:cNvSpPr/>
      </xdr:nvSpPr>
      <xdr:spPr>
        <a:xfrm>
          <a:off x="5278761" y="54354309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91966</xdr:colOff>
      <xdr:row>250</xdr:row>
      <xdr:rowOff>31502</xdr:rowOff>
    </xdr:from>
    <xdr:to>
      <xdr:col>6</xdr:col>
      <xdr:colOff>147111</xdr:colOff>
      <xdr:row>250</xdr:row>
      <xdr:rowOff>86647</xdr:rowOff>
    </xdr:to>
    <xdr:sp macro="" textlink="">
      <xdr:nvSpPr>
        <xdr:cNvPr id="272" name="61 Elipse"/>
        <xdr:cNvSpPr/>
      </xdr:nvSpPr>
      <xdr:spPr>
        <a:xfrm>
          <a:off x="3707136" y="5447120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334420</xdr:colOff>
      <xdr:row>250</xdr:row>
      <xdr:rowOff>31502</xdr:rowOff>
    </xdr:from>
    <xdr:to>
      <xdr:col>6</xdr:col>
      <xdr:colOff>389565</xdr:colOff>
      <xdr:row>250</xdr:row>
      <xdr:rowOff>86647</xdr:rowOff>
    </xdr:to>
    <xdr:sp macro="" textlink="">
      <xdr:nvSpPr>
        <xdr:cNvPr id="273" name="61 Elipse"/>
        <xdr:cNvSpPr/>
      </xdr:nvSpPr>
      <xdr:spPr>
        <a:xfrm>
          <a:off x="3949590" y="5447120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57329</xdr:colOff>
      <xdr:row>250</xdr:row>
      <xdr:rowOff>31502</xdr:rowOff>
    </xdr:from>
    <xdr:to>
      <xdr:col>7</xdr:col>
      <xdr:colOff>112474</xdr:colOff>
      <xdr:row>250</xdr:row>
      <xdr:rowOff>86647</xdr:rowOff>
    </xdr:to>
    <xdr:sp macro="" textlink="">
      <xdr:nvSpPr>
        <xdr:cNvPr id="274" name="61 Elipse"/>
        <xdr:cNvSpPr/>
      </xdr:nvSpPr>
      <xdr:spPr>
        <a:xfrm>
          <a:off x="4282965" y="5447120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446988</xdr:colOff>
      <xdr:row>250</xdr:row>
      <xdr:rowOff>31502</xdr:rowOff>
    </xdr:from>
    <xdr:to>
      <xdr:col>7</xdr:col>
      <xdr:colOff>502133</xdr:colOff>
      <xdr:row>250</xdr:row>
      <xdr:rowOff>86647</xdr:rowOff>
    </xdr:to>
    <xdr:sp macro="" textlink="">
      <xdr:nvSpPr>
        <xdr:cNvPr id="275" name="61 Elipse"/>
        <xdr:cNvSpPr/>
      </xdr:nvSpPr>
      <xdr:spPr>
        <a:xfrm>
          <a:off x="4672624" y="5447120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169897</xdr:colOff>
      <xdr:row>250</xdr:row>
      <xdr:rowOff>31502</xdr:rowOff>
    </xdr:from>
    <xdr:to>
      <xdr:col>8</xdr:col>
      <xdr:colOff>225042</xdr:colOff>
      <xdr:row>250</xdr:row>
      <xdr:rowOff>86647</xdr:rowOff>
    </xdr:to>
    <xdr:sp macro="" textlink="">
      <xdr:nvSpPr>
        <xdr:cNvPr id="276" name="61 Elipse"/>
        <xdr:cNvSpPr/>
      </xdr:nvSpPr>
      <xdr:spPr>
        <a:xfrm>
          <a:off x="5005999" y="5447120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442659</xdr:colOff>
      <xdr:row>250</xdr:row>
      <xdr:rowOff>31502</xdr:rowOff>
    </xdr:from>
    <xdr:to>
      <xdr:col>8</xdr:col>
      <xdr:colOff>497804</xdr:colOff>
      <xdr:row>250</xdr:row>
      <xdr:rowOff>86647</xdr:rowOff>
    </xdr:to>
    <xdr:sp macro="" textlink="">
      <xdr:nvSpPr>
        <xdr:cNvPr id="277" name="61 Elipse"/>
        <xdr:cNvSpPr/>
      </xdr:nvSpPr>
      <xdr:spPr>
        <a:xfrm>
          <a:off x="5278761" y="5447120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91966</xdr:colOff>
      <xdr:row>260</xdr:row>
      <xdr:rowOff>22842</xdr:rowOff>
    </xdr:from>
    <xdr:to>
      <xdr:col>6</xdr:col>
      <xdr:colOff>147111</xdr:colOff>
      <xdr:row>260</xdr:row>
      <xdr:rowOff>77987</xdr:rowOff>
    </xdr:to>
    <xdr:sp macro="" textlink="">
      <xdr:nvSpPr>
        <xdr:cNvPr id="278" name="61 Elipse"/>
        <xdr:cNvSpPr/>
      </xdr:nvSpPr>
      <xdr:spPr>
        <a:xfrm>
          <a:off x="3707136" y="5636754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524920</xdr:colOff>
      <xdr:row>260</xdr:row>
      <xdr:rowOff>22842</xdr:rowOff>
    </xdr:from>
    <xdr:to>
      <xdr:col>6</xdr:col>
      <xdr:colOff>580065</xdr:colOff>
      <xdr:row>260</xdr:row>
      <xdr:rowOff>77987</xdr:rowOff>
    </xdr:to>
    <xdr:sp macro="" textlink="">
      <xdr:nvSpPr>
        <xdr:cNvPr id="279" name="61 Elipse"/>
        <xdr:cNvSpPr/>
      </xdr:nvSpPr>
      <xdr:spPr>
        <a:xfrm>
          <a:off x="4140090" y="5636754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9704</xdr:colOff>
      <xdr:row>260</xdr:row>
      <xdr:rowOff>22842</xdr:rowOff>
    </xdr:from>
    <xdr:to>
      <xdr:col>8</xdr:col>
      <xdr:colOff>64849</xdr:colOff>
      <xdr:row>260</xdr:row>
      <xdr:rowOff>77987</xdr:rowOff>
    </xdr:to>
    <xdr:sp macro="" textlink="">
      <xdr:nvSpPr>
        <xdr:cNvPr id="280" name="61 Elipse"/>
        <xdr:cNvSpPr/>
      </xdr:nvSpPr>
      <xdr:spPr>
        <a:xfrm>
          <a:off x="4845806" y="5636754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442659</xdr:colOff>
      <xdr:row>260</xdr:row>
      <xdr:rowOff>22842</xdr:rowOff>
    </xdr:from>
    <xdr:to>
      <xdr:col>8</xdr:col>
      <xdr:colOff>497804</xdr:colOff>
      <xdr:row>260</xdr:row>
      <xdr:rowOff>77987</xdr:rowOff>
    </xdr:to>
    <xdr:sp macro="" textlink="">
      <xdr:nvSpPr>
        <xdr:cNvPr id="281" name="61 Elipse"/>
        <xdr:cNvSpPr/>
      </xdr:nvSpPr>
      <xdr:spPr>
        <a:xfrm>
          <a:off x="5278761" y="56367547"/>
          <a:ext cx="55145" cy="55145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343666</xdr:colOff>
      <xdr:row>219</xdr:row>
      <xdr:rowOff>125188</xdr:rowOff>
    </xdr:from>
    <xdr:to>
      <xdr:col>3</xdr:col>
      <xdr:colOff>398811</xdr:colOff>
      <xdr:row>219</xdr:row>
      <xdr:rowOff>180333</xdr:rowOff>
    </xdr:to>
    <xdr:sp macro="" textlink="">
      <xdr:nvSpPr>
        <xdr:cNvPr id="283" name="61 Elipse"/>
        <xdr:cNvSpPr/>
      </xdr:nvSpPr>
      <xdr:spPr>
        <a:xfrm>
          <a:off x="2126746" y="45071758"/>
          <a:ext cx="55145" cy="55145"/>
        </a:xfrm>
        <a:prstGeom prst="ellipse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580159</xdr:colOff>
      <xdr:row>210</xdr:row>
      <xdr:rowOff>168697</xdr:rowOff>
    </xdr:from>
    <xdr:to>
      <xdr:col>7</xdr:col>
      <xdr:colOff>590558</xdr:colOff>
      <xdr:row>213</xdr:row>
      <xdr:rowOff>147204</xdr:rowOff>
    </xdr:to>
    <xdr:cxnSp macro="">
      <xdr:nvCxnSpPr>
        <xdr:cNvPr id="286" name="Straight Connector 285"/>
        <xdr:cNvCxnSpPr/>
      </xdr:nvCxnSpPr>
      <xdr:spPr>
        <a:xfrm flipH="1">
          <a:off x="4805795" y="43355913"/>
          <a:ext cx="10399" cy="550007"/>
        </a:xfrm>
        <a:prstGeom prst="line">
          <a:avLst/>
        </a:prstGeom>
        <a:ln w="28575">
          <a:solidFill>
            <a:srgbClr val="C198E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87388</xdr:colOff>
      <xdr:row>257</xdr:row>
      <xdr:rowOff>100468</xdr:rowOff>
    </xdr:from>
    <xdr:to>
      <xdr:col>6</xdr:col>
      <xdr:colOff>142533</xdr:colOff>
      <xdr:row>257</xdr:row>
      <xdr:rowOff>155613</xdr:rowOff>
    </xdr:to>
    <xdr:sp macro="" textlink="">
      <xdr:nvSpPr>
        <xdr:cNvPr id="290" name="61 Elipse"/>
        <xdr:cNvSpPr/>
      </xdr:nvSpPr>
      <xdr:spPr>
        <a:xfrm>
          <a:off x="3699268" y="5229746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508493</xdr:colOff>
      <xdr:row>257</xdr:row>
      <xdr:rowOff>100468</xdr:rowOff>
    </xdr:from>
    <xdr:to>
      <xdr:col>6</xdr:col>
      <xdr:colOff>563638</xdr:colOff>
      <xdr:row>257</xdr:row>
      <xdr:rowOff>155613</xdr:rowOff>
    </xdr:to>
    <xdr:sp macro="" textlink="">
      <xdr:nvSpPr>
        <xdr:cNvPr id="291" name="61 Elipse"/>
        <xdr:cNvSpPr/>
      </xdr:nvSpPr>
      <xdr:spPr>
        <a:xfrm>
          <a:off x="4120373" y="5229746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12190</xdr:colOff>
      <xdr:row>257</xdr:row>
      <xdr:rowOff>100468</xdr:rowOff>
    </xdr:from>
    <xdr:to>
      <xdr:col>8</xdr:col>
      <xdr:colOff>67335</xdr:colOff>
      <xdr:row>257</xdr:row>
      <xdr:rowOff>155613</xdr:rowOff>
    </xdr:to>
    <xdr:sp macro="" textlink="">
      <xdr:nvSpPr>
        <xdr:cNvPr id="292" name="61 Elipse"/>
        <xdr:cNvSpPr/>
      </xdr:nvSpPr>
      <xdr:spPr>
        <a:xfrm>
          <a:off x="4843270" y="5229746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438308</xdr:colOff>
      <xdr:row>257</xdr:row>
      <xdr:rowOff>100468</xdr:rowOff>
    </xdr:from>
    <xdr:to>
      <xdr:col>8</xdr:col>
      <xdr:colOff>493453</xdr:colOff>
      <xdr:row>257</xdr:row>
      <xdr:rowOff>155613</xdr:rowOff>
    </xdr:to>
    <xdr:sp macro="" textlink="">
      <xdr:nvSpPr>
        <xdr:cNvPr id="293" name="61 Elipse"/>
        <xdr:cNvSpPr/>
      </xdr:nvSpPr>
      <xdr:spPr>
        <a:xfrm>
          <a:off x="5269388" y="5229746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87388</xdr:colOff>
      <xdr:row>254</xdr:row>
      <xdr:rowOff>176668</xdr:rowOff>
    </xdr:from>
    <xdr:to>
      <xdr:col>6</xdr:col>
      <xdr:colOff>142533</xdr:colOff>
      <xdr:row>255</xdr:row>
      <xdr:rowOff>41313</xdr:rowOff>
    </xdr:to>
    <xdr:sp macro="" textlink="">
      <xdr:nvSpPr>
        <xdr:cNvPr id="294" name="61 Elipse"/>
        <xdr:cNvSpPr/>
      </xdr:nvSpPr>
      <xdr:spPr>
        <a:xfrm>
          <a:off x="3699268" y="5180216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508493</xdr:colOff>
      <xdr:row>254</xdr:row>
      <xdr:rowOff>176668</xdr:rowOff>
    </xdr:from>
    <xdr:to>
      <xdr:col>6</xdr:col>
      <xdr:colOff>563638</xdr:colOff>
      <xdr:row>255</xdr:row>
      <xdr:rowOff>41313</xdr:rowOff>
    </xdr:to>
    <xdr:sp macro="" textlink="">
      <xdr:nvSpPr>
        <xdr:cNvPr id="295" name="61 Elipse"/>
        <xdr:cNvSpPr/>
      </xdr:nvSpPr>
      <xdr:spPr>
        <a:xfrm>
          <a:off x="4120373" y="5180216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12190</xdr:colOff>
      <xdr:row>254</xdr:row>
      <xdr:rowOff>176668</xdr:rowOff>
    </xdr:from>
    <xdr:to>
      <xdr:col>8</xdr:col>
      <xdr:colOff>67335</xdr:colOff>
      <xdr:row>255</xdr:row>
      <xdr:rowOff>41313</xdr:rowOff>
    </xdr:to>
    <xdr:sp macro="" textlink="">
      <xdr:nvSpPr>
        <xdr:cNvPr id="296" name="61 Elipse"/>
        <xdr:cNvSpPr/>
      </xdr:nvSpPr>
      <xdr:spPr>
        <a:xfrm>
          <a:off x="4843270" y="5180216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438308</xdr:colOff>
      <xdr:row>254</xdr:row>
      <xdr:rowOff>176668</xdr:rowOff>
    </xdr:from>
    <xdr:to>
      <xdr:col>8</xdr:col>
      <xdr:colOff>493453</xdr:colOff>
      <xdr:row>255</xdr:row>
      <xdr:rowOff>41313</xdr:rowOff>
    </xdr:to>
    <xdr:sp macro="" textlink="">
      <xdr:nvSpPr>
        <xdr:cNvPr id="297" name="61 Elipse"/>
        <xdr:cNvSpPr/>
      </xdr:nvSpPr>
      <xdr:spPr>
        <a:xfrm>
          <a:off x="5269388" y="5180216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87388</xdr:colOff>
      <xdr:row>252</xdr:row>
      <xdr:rowOff>58558</xdr:rowOff>
    </xdr:from>
    <xdr:to>
      <xdr:col>6</xdr:col>
      <xdr:colOff>142533</xdr:colOff>
      <xdr:row>252</xdr:row>
      <xdr:rowOff>113703</xdr:rowOff>
    </xdr:to>
    <xdr:sp macro="" textlink="">
      <xdr:nvSpPr>
        <xdr:cNvPr id="298" name="61 Elipse"/>
        <xdr:cNvSpPr/>
      </xdr:nvSpPr>
      <xdr:spPr>
        <a:xfrm>
          <a:off x="3699268" y="5130305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508493</xdr:colOff>
      <xdr:row>252</xdr:row>
      <xdr:rowOff>58558</xdr:rowOff>
    </xdr:from>
    <xdr:to>
      <xdr:col>6</xdr:col>
      <xdr:colOff>563638</xdr:colOff>
      <xdr:row>252</xdr:row>
      <xdr:rowOff>113703</xdr:rowOff>
    </xdr:to>
    <xdr:sp macro="" textlink="">
      <xdr:nvSpPr>
        <xdr:cNvPr id="299" name="61 Elipse"/>
        <xdr:cNvSpPr/>
      </xdr:nvSpPr>
      <xdr:spPr>
        <a:xfrm>
          <a:off x="4120373" y="5130305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12190</xdr:colOff>
      <xdr:row>252</xdr:row>
      <xdr:rowOff>58558</xdr:rowOff>
    </xdr:from>
    <xdr:to>
      <xdr:col>8</xdr:col>
      <xdr:colOff>67335</xdr:colOff>
      <xdr:row>252</xdr:row>
      <xdr:rowOff>113703</xdr:rowOff>
    </xdr:to>
    <xdr:sp macro="" textlink="">
      <xdr:nvSpPr>
        <xdr:cNvPr id="300" name="61 Elipse"/>
        <xdr:cNvSpPr/>
      </xdr:nvSpPr>
      <xdr:spPr>
        <a:xfrm>
          <a:off x="4843270" y="5130305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438308</xdr:colOff>
      <xdr:row>252</xdr:row>
      <xdr:rowOff>58558</xdr:rowOff>
    </xdr:from>
    <xdr:to>
      <xdr:col>8</xdr:col>
      <xdr:colOff>493453</xdr:colOff>
      <xdr:row>252</xdr:row>
      <xdr:rowOff>113703</xdr:rowOff>
    </xdr:to>
    <xdr:sp macro="" textlink="">
      <xdr:nvSpPr>
        <xdr:cNvPr id="301" name="61 Elipse"/>
        <xdr:cNvSpPr/>
      </xdr:nvSpPr>
      <xdr:spPr>
        <a:xfrm>
          <a:off x="5269388" y="51303058"/>
          <a:ext cx="55145" cy="55145"/>
        </a:xfrm>
        <a:prstGeom prst="ellips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100853</xdr:colOff>
      <xdr:row>207</xdr:row>
      <xdr:rowOff>22412</xdr:rowOff>
    </xdr:from>
    <xdr:to>
      <xdr:col>3</xdr:col>
      <xdr:colOff>100853</xdr:colOff>
      <xdr:row>221</xdr:row>
      <xdr:rowOff>0</xdr:rowOff>
    </xdr:to>
    <xdr:cxnSp macro="">
      <xdr:nvCxnSpPr>
        <xdr:cNvPr id="318" name="Straight Connector 317"/>
        <xdr:cNvCxnSpPr/>
      </xdr:nvCxnSpPr>
      <xdr:spPr>
        <a:xfrm>
          <a:off x="1871382" y="42672000"/>
          <a:ext cx="0" cy="26445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380999</xdr:colOff>
      <xdr:row>207</xdr:row>
      <xdr:rowOff>22412</xdr:rowOff>
    </xdr:from>
    <xdr:to>
      <xdr:col>3</xdr:col>
      <xdr:colOff>123265</xdr:colOff>
      <xdr:row>207</xdr:row>
      <xdr:rowOff>22412</xdr:rowOff>
    </xdr:to>
    <xdr:cxnSp macro="">
      <xdr:nvCxnSpPr>
        <xdr:cNvPr id="320" name="Straight Arrow Connector 319"/>
        <xdr:cNvCxnSpPr/>
      </xdr:nvCxnSpPr>
      <xdr:spPr>
        <a:xfrm flipH="1">
          <a:off x="1546411" y="42672000"/>
          <a:ext cx="347383" cy="0"/>
        </a:xfrm>
        <a:prstGeom prst="straightConnector1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380999</xdr:colOff>
      <xdr:row>220</xdr:row>
      <xdr:rowOff>179295</xdr:rowOff>
    </xdr:from>
    <xdr:to>
      <xdr:col>3</xdr:col>
      <xdr:colOff>123265</xdr:colOff>
      <xdr:row>220</xdr:row>
      <xdr:rowOff>179295</xdr:rowOff>
    </xdr:to>
    <xdr:cxnSp macro="">
      <xdr:nvCxnSpPr>
        <xdr:cNvPr id="322" name="Straight Arrow Connector 321"/>
        <xdr:cNvCxnSpPr/>
      </xdr:nvCxnSpPr>
      <xdr:spPr>
        <a:xfrm flipH="1">
          <a:off x="1546411" y="45305383"/>
          <a:ext cx="347383" cy="0"/>
        </a:xfrm>
        <a:prstGeom prst="straightConnector1">
          <a:avLst/>
        </a:prstGeom>
        <a:ln w="28575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0"/>
  <sheetViews>
    <sheetView showGridLines="0" tabSelected="1" zoomScale="130" zoomScaleNormal="130" zoomScaleSheetLayoutView="70" workbookViewId="0">
      <selection activeCell="I182" sqref="I182"/>
    </sheetView>
  </sheetViews>
  <sheetFormatPr defaultColWidth="9.140625" defaultRowHeight="15" x14ac:dyDescent="0.25"/>
  <cols>
    <col min="1" max="1" width="11.28515625" customWidth="1"/>
    <col min="2" max="2" width="6.28515625" customWidth="1"/>
    <col min="7" max="8" width="9.140625" customWidth="1"/>
  </cols>
  <sheetData>
    <row r="1" spans="1:11" x14ac:dyDescent="0.25">
      <c r="A1" s="1" t="s">
        <v>48</v>
      </c>
      <c r="C1" s="115" t="s">
        <v>49</v>
      </c>
      <c r="D1" s="115"/>
      <c r="E1" s="115"/>
      <c r="F1" s="115"/>
      <c r="G1" s="115"/>
      <c r="H1" s="115"/>
      <c r="I1" s="115"/>
      <c r="J1" s="115"/>
    </row>
    <row r="2" spans="1:11" x14ac:dyDescent="0.25">
      <c r="A2" s="4"/>
      <c r="B2" s="4"/>
      <c r="C2" s="4"/>
      <c r="D2" s="4"/>
      <c r="E2" s="4"/>
      <c r="F2" s="4"/>
      <c r="G2" s="3"/>
      <c r="H2" s="3"/>
      <c r="I2" s="3"/>
      <c r="J2" s="3"/>
    </row>
    <row r="3" spans="1:11" ht="15.75" thickBot="1" x14ac:dyDescent="0.3">
      <c r="A3" s="5" t="s">
        <v>27</v>
      </c>
      <c r="B3" s="6"/>
      <c r="C3" s="6"/>
      <c r="D3" s="6"/>
      <c r="E3" s="6"/>
      <c r="F3" s="6"/>
      <c r="G3" s="6"/>
      <c r="H3" s="5"/>
      <c r="I3" s="6"/>
      <c r="J3" s="6"/>
    </row>
    <row r="5" spans="1:11" x14ac:dyDescent="0.25">
      <c r="D5" s="12" t="s">
        <v>57</v>
      </c>
      <c r="G5" s="10"/>
      <c r="J5" t="s">
        <v>58</v>
      </c>
    </row>
    <row r="6" spans="1:11" x14ac:dyDescent="0.25">
      <c r="A6" s="7" t="s">
        <v>59</v>
      </c>
      <c r="B6" s="52">
        <v>150</v>
      </c>
      <c r="C6" s="50" t="s">
        <v>0</v>
      </c>
      <c r="G6" s="10" t="s">
        <v>51</v>
      </c>
    </row>
    <row r="7" spans="1:11" x14ac:dyDescent="0.25">
      <c r="A7" s="7" t="s">
        <v>60</v>
      </c>
      <c r="B7" s="52">
        <v>200</v>
      </c>
      <c r="C7" s="50" t="s">
        <v>0</v>
      </c>
    </row>
    <row r="8" spans="1:11" x14ac:dyDescent="0.25">
      <c r="A8" s="7" t="s">
        <v>1</v>
      </c>
      <c r="B8" s="11">
        <f>3.65+2.35</f>
        <v>6</v>
      </c>
      <c r="C8" s="50" t="s">
        <v>2</v>
      </c>
      <c r="E8" s="10"/>
      <c r="G8" t="s">
        <v>50</v>
      </c>
      <c r="I8" s="10"/>
    </row>
    <row r="9" spans="1:11" x14ac:dyDescent="0.25">
      <c r="J9" s="12"/>
    </row>
    <row r="10" spans="1:11" x14ac:dyDescent="0.25">
      <c r="A10" s="7" t="s">
        <v>53</v>
      </c>
      <c r="B10" s="8">
        <v>3</v>
      </c>
      <c r="C10" s="50" t="s">
        <v>3</v>
      </c>
    </row>
    <row r="11" spans="1:11" x14ac:dyDescent="0.25">
      <c r="B11" s="8">
        <f>+B10*10</f>
        <v>30</v>
      </c>
      <c r="C11" s="50" t="s">
        <v>8</v>
      </c>
    </row>
    <row r="12" spans="1:11" x14ac:dyDescent="0.25">
      <c r="A12" s="7" t="s">
        <v>52</v>
      </c>
      <c r="B12" s="11">
        <v>-2.5</v>
      </c>
      <c r="C12" s="50" t="s">
        <v>2</v>
      </c>
    </row>
    <row r="13" spans="1:11" x14ac:dyDescent="0.25">
      <c r="E13" t="s">
        <v>5</v>
      </c>
      <c r="I13" s="116" t="s">
        <v>6</v>
      </c>
      <c r="J13" s="116"/>
    </row>
    <row r="14" spans="1:11" x14ac:dyDescent="0.25">
      <c r="A14" s="7" t="s">
        <v>4</v>
      </c>
      <c r="B14">
        <v>300</v>
      </c>
      <c r="C14" s="50" t="s">
        <v>3</v>
      </c>
    </row>
    <row r="15" spans="1:11" x14ac:dyDescent="0.25">
      <c r="A15" s="7"/>
      <c r="C15" s="50"/>
      <c r="E15" s="69"/>
      <c r="F15" s="74" t="s">
        <v>1</v>
      </c>
      <c r="G15" s="75"/>
      <c r="H15" s="74" t="s">
        <v>56</v>
      </c>
      <c r="I15" s="66"/>
      <c r="J15" s="66"/>
    </row>
    <row r="16" spans="1:11" x14ac:dyDescent="0.25">
      <c r="A16" s="7" t="s">
        <v>7</v>
      </c>
      <c r="B16">
        <v>4200</v>
      </c>
      <c r="C16" s="50" t="s">
        <v>3</v>
      </c>
      <c r="E16" s="71" t="s">
        <v>57</v>
      </c>
      <c r="F16" s="73">
        <f>+B6*0.25</f>
        <v>37.5</v>
      </c>
      <c r="G16" s="72" t="s">
        <v>0</v>
      </c>
      <c r="H16" s="73">
        <f>+B6*0.75</f>
        <v>112.5</v>
      </c>
      <c r="I16" s="50" t="s">
        <v>0</v>
      </c>
      <c r="J16" s="67"/>
      <c r="K16" s="50"/>
    </row>
    <row r="17" spans="1:11" x14ac:dyDescent="0.25">
      <c r="A17" s="7"/>
      <c r="B17" s="104">
        <v>42000</v>
      </c>
      <c r="C17" s="50" t="s">
        <v>8</v>
      </c>
      <c r="E17" s="70" t="s">
        <v>58</v>
      </c>
      <c r="F17" s="67">
        <f>+B7*0.25</f>
        <v>50</v>
      </c>
      <c r="G17" s="65" t="s">
        <v>0</v>
      </c>
      <c r="H17" s="67">
        <f>+B7*0.75</f>
        <v>150</v>
      </c>
      <c r="I17" s="50" t="s">
        <v>0</v>
      </c>
    </row>
    <row r="18" spans="1:11" x14ac:dyDescent="0.25">
      <c r="A18" s="7" t="s">
        <v>9</v>
      </c>
      <c r="B18" s="12">
        <v>2100000</v>
      </c>
      <c r="C18" s="50" t="s">
        <v>3</v>
      </c>
      <c r="E18" s="7"/>
      <c r="F18" s="10"/>
      <c r="G18" s="9"/>
    </row>
    <row r="19" spans="1:11" x14ac:dyDescent="0.25">
      <c r="A19" s="7"/>
      <c r="B19" s="12">
        <f>+B18*10</f>
        <v>21000000</v>
      </c>
      <c r="C19" s="50" t="s">
        <v>8</v>
      </c>
      <c r="E19" s="7"/>
      <c r="F19" s="10"/>
      <c r="G19" s="9"/>
    </row>
    <row r="20" spans="1:11" ht="15.75" thickBo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2" spans="1:11" ht="15.75" thickBot="1" x14ac:dyDescent="0.3">
      <c r="A22" s="63" t="s">
        <v>46</v>
      </c>
      <c r="B22" s="24"/>
      <c r="C22" s="24"/>
      <c r="D22" s="24"/>
      <c r="E22" s="24"/>
      <c r="F22" s="24"/>
      <c r="G22" s="24"/>
      <c r="H22" s="63" t="s">
        <v>14</v>
      </c>
      <c r="I22" s="24"/>
      <c r="J22" s="24"/>
    </row>
    <row r="23" spans="1:11" hidden="1" x14ac:dyDescent="0.25"/>
    <row r="24" spans="1:11" hidden="1" x14ac:dyDescent="0.25">
      <c r="A24" s="7" t="s">
        <v>15</v>
      </c>
      <c r="B24" t="e">
        <f>+B6*1000/(B14/#REF!)</f>
        <v>#REF!</v>
      </c>
      <c r="C24" s="9" t="s">
        <v>16</v>
      </c>
      <c r="K24" s="18"/>
    </row>
    <row r="25" spans="1:11" x14ac:dyDescent="0.25">
      <c r="A25" s="7"/>
      <c r="C25" s="9"/>
      <c r="G25" s="7" t="s">
        <v>18</v>
      </c>
    </row>
    <row r="26" spans="1:11" x14ac:dyDescent="0.25">
      <c r="A26" s="7" t="s">
        <v>54</v>
      </c>
      <c r="B26" s="19">
        <v>0.75</v>
      </c>
      <c r="C26" s="50" t="s">
        <v>2</v>
      </c>
      <c r="D26" s="7" t="s">
        <v>19</v>
      </c>
      <c r="E26">
        <f>+B26*B27*10000</f>
        <v>2250</v>
      </c>
      <c r="F26" s="50" t="s">
        <v>16</v>
      </c>
      <c r="G26">
        <v>0.05</v>
      </c>
      <c r="H26" s="7" t="s">
        <v>31</v>
      </c>
      <c r="I26" s="20">
        <f>+B26+G26</f>
        <v>0.8</v>
      </c>
      <c r="J26" s="50" t="s">
        <v>2</v>
      </c>
    </row>
    <row r="27" spans="1:11" x14ac:dyDescent="0.25">
      <c r="A27" s="7" t="s">
        <v>55</v>
      </c>
      <c r="B27" s="19">
        <v>0.3</v>
      </c>
      <c r="C27" s="50" t="s">
        <v>2</v>
      </c>
      <c r="D27" s="7"/>
      <c r="F27" s="9"/>
      <c r="H27" s="7" t="s">
        <v>32</v>
      </c>
      <c r="I27" s="20">
        <f>+B27+G26/2</f>
        <v>0.32500000000000001</v>
      </c>
      <c r="J27" s="50" t="s">
        <v>2</v>
      </c>
    </row>
    <row r="28" spans="1:11" x14ac:dyDescent="0.25">
      <c r="A28" s="7"/>
      <c r="B28" s="59"/>
      <c r="C28" s="9"/>
      <c r="D28" s="7"/>
      <c r="F28" s="9"/>
    </row>
    <row r="29" spans="1:11" ht="15.75" thickBot="1" x14ac:dyDescent="0.3">
      <c r="A29" s="7"/>
      <c r="B29" s="76"/>
      <c r="C29" s="9"/>
      <c r="D29" s="7"/>
      <c r="F29" s="9"/>
      <c r="K29" s="35"/>
    </row>
    <row r="30" spans="1:11" x14ac:dyDescent="0.25">
      <c r="A30" s="21"/>
      <c r="B30" s="57" t="s">
        <v>61</v>
      </c>
      <c r="E30" s="54"/>
      <c r="F30" s="21"/>
      <c r="K30" s="35"/>
    </row>
    <row r="31" spans="1:11" x14ac:dyDescent="0.25">
      <c r="A31" s="56" t="s">
        <v>62</v>
      </c>
      <c r="B31" s="58"/>
      <c r="D31" s="21"/>
      <c r="E31" s="21"/>
      <c r="F31" s="55"/>
      <c r="K31" s="35"/>
    </row>
    <row r="32" spans="1:11" x14ac:dyDescent="0.25">
      <c r="A32" s="56"/>
      <c r="B32" s="44"/>
      <c r="D32" s="21"/>
      <c r="E32" s="21"/>
      <c r="F32" s="55"/>
      <c r="K32" s="35"/>
    </row>
    <row r="33" spans="1:11" ht="15.75" thickBot="1" x14ac:dyDescent="0.3">
      <c r="A33" s="35"/>
      <c r="B33" s="22"/>
      <c r="K33" s="35"/>
    </row>
    <row r="34" spans="1:11" x14ac:dyDescent="0.25">
      <c r="A34" s="61" t="s">
        <v>17</v>
      </c>
      <c r="C34" s="9"/>
      <c r="D34" s="7"/>
      <c r="F34" s="9"/>
      <c r="K34" s="35"/>
    </row>
    <row r="35" spans="1:11" x14ac:dyDescent="0.25">
      <c r="A35" s="60"/>
      <c r="C35" s="9"/>
      <c r="D35" s="7"/>
      <c r="F35" s="9"/>
      <c r="K35" s="35"/>
    </row>
    <row r="36" spans="1:11" ht="15.75" thickBot="1" x14ac:dyDescent="0.3">
      <c r="A36" s="63" t="s">
        <v>152</v>
      </c>
      <c r="B36" s="24"/>
      <c r="C36" s="24"/>
      <c r="D36" s="25"/>
      <c r="E36" s="24"/>
      <c r="F36" s="24"/>
      <c r="G36" s="24"/>
      <c r="H36" s="24"/>
      <c r="I36" s="24"/>
      <c r="J36" s="24"/>
    </row>
    <row r="37" spans="1:11" x14ac:dyDescent="0.25">
      <c r="D37" s="12"/>
      <c r="E37" s="12"/>
      <c r="G37" s="12"/>
    </row>
    <row r="38" spans="1:11" x14ac:dyDescent="0.25">
      <c r="A38" s="7" t="s">
        <v>68</v>
      </c>
      <c r="B38" s="20" t="s">
        <v>63</v>
      </c>
      <c r="D38" s="12"/>
      <c r="E38" s="12"/>
      <c r="G38" s="12"/>
    </row>
    <row r="39" spans="1:11" x14ac:dyDescent="0.25">
      <c r="A39" s="7" t="s">
        <v>68</v>
      </c>
      <c r="B39" s="8">
        <f>1.3*B6</f>
        <v>195</v>
      </c>
      <c r="C39" s="50" t="s">
        <v>0</v>
      </c>
      <c r="D39" s="12"/>
      <c r="E39" s="12"/>
      <c r="G39" s="12"/>
    </row>
    <row r="40" spans="1:11" x14ac:dyDescent="0.25">
      <c r="A40" s="7" t="s">
        <v>69</v>
      </c>
      <c r="B40" s="20" t="s">
        <v>64</v>
      </c>
      <c r="D40" s="12"/>
      <c r="E40" s="12"/>
      <c r="G40" s="12"/>
    </row>
    <row r="41" spans="1:11" x14ac:dyDescent="0.25">
      <c r="A41" s="7" t="s">
        <v>69</v>
      </c>
      <c r="B41" s="11">
        <f>B39/B11</f>
        <v>6.5</v>
      </c>
      <c r="C41" s="50" t="s">
        <v>20</v>
      </c>
      <c r="H41" s="9"/>
    </row>
    <row r="42" spans="1:11" x14ac:dyDescent="0.25">
      <c r="A42" s="14" t="s">
        <v>65</v>
      </c>
      <c r="C42" s="50"/>
      <c r="D42" s="12"/>
    </row>
    <row r="43" spans="1:11" x14ac:dyDescent="0.25">
      <c r="B43" s="14" t="s">
        <v>66</v>
      </c>
      <c r="C43" s="77">
        <v>2</v>
      </c>
      <c r="D43" s="78" t="s">
        <v>67</v>
      </c>
      <c r="E43" s="12" t="s">
        <v>29</v>
      </c>
      <c r="F43" t="s">
        <v>70</v>
      </c>
    </row>
    <row r="44" spans="1:11" x14ac:dyDescent="0.25">
      <c r="A44" s="7"/>
      <c r="D44" s="12"/>
      <c r="E44" s="12" t="s">
        <v>71</v>
      </c>
      <c r="F44" t="s">
        <v>28</v>
      </c>
    </row>
    <row r="45" spans="1:11" x14ac:dyDescent="0.25">
      <c r="A45" s="7"/>
      <c r="C45" s="50"/>
      <c r="D45" s="12"/>
      <c r="E45" s="12" t="s">
        <v>71</v>
      </c>
      <c r="F45" t="s">
        <v>72</v>
      </c>
    </row>
    <row r="46" spans="1:11" ht="17.25" x14ac:dyDescent="0.25">
      <c r="A46" s="7"/>
      <c r="C46" s="50"/>
      <c r="D46" s="12"/>
      <c r="E46" s="12" t="s">
        <v>71</v>
      </c>
      <c r="F46" t="s">
        <v>73</v>
      </c>
    </row>
    <row r="47" spans="1:11" x14ac:dyDescent="0.25">
      <c r="A47" s="7"/>
      <c r="C47" s="50"/>
      <c r="D47" s="12"/>
      <c r="E47" s="12"/>
    </row>
    <row r="48" spans="1:11" x14ac:dyDescent="0.25">
      <c r="A48" s="14" t="s">
        <v>74</v>
      </c>
      <c r="C48" s="50"/>
      <c r="D48" s="12"/>
      <c r="E48" s="12"/>
    </row>
    <row r="49" spans="1:10" x14ac:dyDescent="0.25">
      <c r="A49" s="7" t="s">
        <v>71</v>
      </c>
      <c r="B49" s="20" t="s">
        <v>77</v>
      </c>
      <c r="C49" s="50"/>
      <c r="D49" s="12"/>
      <c r="E49" s="12"/>
    </row>
    <row r="50" spans="1:10" ht="17.25" x14ac:dyDescent="0.25">
      <c r="A50" s="12" t="s">
        <v>75</v>
      </c>
      <c r="B50" s="20" t="s">
        <v>77</v>
      </c>
      <c r="C50" s="50"/>
      <c r="D50" s="12"/>
      <c r="E50" s="12"/>
    </row>
    <row r="51" spans="1:10" x14ac:dyDescent="0.25">
      <c r="A51" s="12" t="s">
        <v>76</v>
      </c>
      <c r="B51" s="20"/>
      <c r="C51" s="50"/>
      <c r="D51" s="12"/>
      <c r="E51" s="12"/>
    </row>
    <row r="52" spans="1:10" x14ac:dyDescent="0.25">
      <c r="A52" s="7" t="s">
        <v>30</v>
      </c>
      <c r="B52" s="20" t="s">
        <v>78</v>
      </c>
      <c r="C52" s="50"/>
      <c r="D52" s="12"/>
      <c r="E52" s="12"/>
    </row>
    <row r="53" spans="1:10" x14ac:dyDescent="0.25">
      <c r="A53" s="7" t="s">
        <v>30</v>
      </c>
      <c r="B53" s="11">
        <f>+SQRT(B39/(2*B11))</f>
        <v>1.8027756377319946</v>
      </c>
      <c r="C53" s="50" t="s">
        <v>2</v>
      </c>
    </row>
    <row r="54" spans="1:10" x14ac:dyDescent="0.25">
      <c r="A54" s="7" t="s">
        <v>30</v>
      </c>
      <c r="B54" s="19">
        <v>1.8</v>
      </c>
      <c r="C54" s="50" t="s">
        <v>2</v>
      </c>
      <c r="D54" s="7" t="s">
        <v>79</v>
      </c>
      <c r="E54" s="11"/>
      <c r="F54" s="50"/>
    </row>
    <row r="55" spans="1:10" x14ac:dyDescent="0.25">
      <c r="A55" s="7"/>
      <c r="C55" s="50"/>
      <c r="D55" s="12"/>
      <c r="E55" s="12"/>
    </row>
    <row r="56" spans="1:10" ht="15.75" thickBot="1" x14ac:dyDescent="0.3">
      <c r="A56" s="63" t="s">
        <v>151</v>
      </c>
      <c r="B56" s="24"/>
      <c r="C56" s="24"/>
      <c r="D56" s="25"/>
      <c r="E56" s="24"/>
      <c r="F56" s="24"/>
      <c r="G56" s="24"/>
      <c r="H56" s="24"/>
      <c r="I56" s="24"/>
      <c r="J56" s="24"/>
    </row>
    <row r="57" spans="1:10" x14ac:dyDescent="0.25">
      <c r="A57" s="7"/>
      <c r="B57" s="11"/>
      <c r="C57" s="9"/>
      <c r="D57" s="7"/>
      <c r="F57" s="9"/>
      <c r="G57" s="26"/>
    </row>
    <row r="58" spans="1:10" x14ac:dyDescent="0.25">
      <c r="A58" s="7" t="s">
        <v>90</v>
      </c>
      <c r="B58" s="11" t="s">
        <v>80</v>
      </c>
      <c r="C58" s="9"/>
      <c r="D58" s="7"/>
      <c r="F58" s="9"/>
      <c r="G58" s="26"/>
    </row>
    <row r="59" spans="1:10" x14ac:dyDescent="0.25">
      <c r="A59" s="7" t="s">
        <v>90</v>
      </c>
      <c r="B59" s="8">
        <f>1.1*B6*B8/(B8-B54/2)</f>
        <v>194.11764705882354</v>
      </c>
      <c r="C59" s="50" t="s">
        <v>0</v>
      </c>
      <c r="D59" s="7"/>
      <c r="E59" s="27"/>
      <c r="F59" s="50"/>
      <c r="G59" s="26"/>
    </row>
    <row r="60" spans="1:10" x14ac:dyDescent="0.25">
      <c r="A60" s="7"/>
      <c r="B60" s="11"/>
      <c r="C60" s="50"/>
      <c r="D60" s="7"/>
      <c r="E60" s="27"/>
      <c r="F60" s="50"/>
      <c r="G60" s="26"/>
    </row>
    <row r="61" spans="1:10" x14ac:dyDescent="0.25">
      <c r="A61" s="7" t="s">
        <v>29</v>
      </c>
      <c r="B61" s="11" t="s">
        <v>91</v>
      </c>
      <c r="C61" s="50"/>
      <c r="D61" s="7"/>
      <c r="E61" s="27"/>
      <c r="F61" s="50"/>
      <c r="G61" s="26"/>
    </row>
    <row r="62" spans="1:10" x14ac:dyDescent="0.25">
      <c r="A62" s="7" t="s">
        <v>29</v>
      </c>
      <c r="B62" s="11">
        <f>+B59/(B54*B11)</f>
        <v>3.5947712418300655</v>
      </c>
      <c r="C62" s="50" t="s">
        <v>2</v>
      </c>
      <c r="D62" s="7"/>
      <c r="E62" s="27"/>
      <c r="F62" s="50"/>
      <c r="G62" s="26"/>
    </row>
    <row r="63" spans="1:10" x14ac:dyDescent="0.25">
      <c r="A63" s="7" t="s">
        <v>29</v>
      </c>
      <c r="B63" s="19">
        <v>3.6</v>
      </c>
      <c r="C63" s="50" t="s">
        <v>2</v>
      </c>
      <c r="D63" s="7" t="s">
        <v>79</v>
      </c>
      <c r="E63" s="27"/>
      <c r="F63" s="50"/>
      <c r="G63" s="26"/>
    </row>
    <row r="64" spans="1:10" x14ac:dyDescent="0.25">
      <c r="A64" s="7"/>
      <c r="B64" s="20"/>
      <c r="C64" s="50"/>
      <c r="D64" s="7"/>
      <c r="E64" s="27"/>
      <c r="F64" s="50"/>
      <c r="G64" s="26"/>
    </row>
    <row r="65" spans="1:10" x14ac:dyDescent="0.25">
      <c r="A65" s="81"/>
      <c r="B65" s="81" t="s">
        <v>81</v>
      </c>
      <c r="C65" s="50"/>
      <c r="D65" s="7"/>
      <c r="E65" s="27"/>
      <c r="F65" s="50"/>
      <c r="G65" s="26"/>
    </row>
    <row r="66" spans="1:10" x14ac:dyDescent="0.25">
      <c r="A66" s="7" t="s">
        <v>82</v>
      </c>
      <c r="B66" s="82">
        <f>+B63/B54</f>
        <v>2</v>
      </c>
      <c r="C66" s="50"/>
      <c r="D66" s="79" t="s">
        <v>83</v>
      </c>
      <c r="E66" s="27"/>
      <c r="F66" s="50"/>
      <c r="G66" s="26"/>
    </row>
    <row r="67" spans="1:10" x14ac:dyDescent="0.25">
      <c r="A67" s="7"/>
      <c r="B67" s="82"/>
      <c r="C67" s="50"/>
      <c r="D67" s="79"/>
      <c r="E67" s="27"/>
      <c r="F67" s="50"/>
      <c r="G67" s="26"/>
    </row>
    <row r="68" spans="1:10" x14ac:dyDescent="0.25">
      <c r="A68" s="7"/>
      <c r="B68" s="82" t="s">
        <v>84</v>
      </c>
      <c r="C68" s="50"/>
      <c r="D68" s="79"/>
      <c r="E68" s="27"/>
      <c r="F68" s="50"/>
      <c r="G68" s="26"/>
    </row>
    <row r="69" spans="1:10" x14ac:dyDescent="0.25">
      <c r="A69" s="7" t="s">
        <v>85</v>
      </c>
      <c r="B69" s="20" t="s">
        <v>92</v>
      </c>
      <c r="C69" s="50"/>
      <c r="D69" s="79"/>
      <c r="E69" s="27"/>
      <c r="F69" s="50"/>
      <c r="G69" s="26"/>
    </row>
    <row r="70" spans="1:10" x14ac:dyDescent="0.25">
      <c r="A70" s="7" t="s">
        <v>85</v>
      </c>
      <c r="B70" s="83">
        <f>+B59/B11</f>
        <v>6.4705882352941178</v>
      </c>
      <c r="C70" s="50" t="s">
        <v>20</v>
      </c>
      <c r="D70" s="79"/>
      <c r="E70" s="27"/>
      <c r="F70" s="50"/>
      <c r="G70" s="26"/>
    </row>
    <row r="71" spans="1:10" x14ac:dyDescent="0.25">
      <c r="A71" s="7"/>
      <c r="B71" s="82"/>
      <c r="C71" s="50"/>
      <c r="D71" s="79"/>
      <c r="E71" s="27"/>
      <c r="F71" s="50"/>
      <c r="G71" s="26"/>
    </row>
    <row r="72" spans="1:10" x14ac:dyDescent="0.25">
      <c r="A72" s="7" t="s">
        <v>86</v>
      </c>
      <c r="B72" s="39" t="s">
        <v>28</v>
      </c>
      <c r="C72" s="50"/>
      <c r="D72" s="79"/>
      <c r="E72" s="27"/>
      <c r="F72" s="50"/>
      <c r="G72" s="26"/>
    </row>
    <row r="73" spans="1:10" x14ac:dyDescent="0.25">
      <c r="A73" s="7" t="s">
        <v>86</v>
      </c>
      <c r="B73" s="83">
        <f>+B63*B54</f>
        <v>6.48</v>
      </c>
      <c r="C73" s="50" t="s">
        <v>20</v>
      </c>
      <c r="D73" s="79" t="s">
        <v>88</v>
      </c>
      <c r="E73" s="84" t="s">
        <v>87</v>
      </c>
      <c r="F73" s="50"/>
      <c r="G73" s="26"/>
    </row>
    <row r="74" spans="1:10" x14ac:dyDescent="0.25">
      <c r="A74" s="7"/>
      <c r="B74" s="11"/>
      <c r="C74" s="9"/>
      <c r="D74" s="7"/>
      <c r="F74" s="9"/>
      <c r="G74" s="26"/>
    </row>
    <row r="75" spans="1:10" ht="15.75" thickBot="1" x14ac:dyDescent="0.3">
      <c r="A75" s="63" t="s">
        <v>153</v>
      </c>
      <c r="B75" s="24"/>
      <c r="C75" s="24"/>
      <c r="D75" s="24"/>
      <c r="E75" s="24"/>
      <c r="F75" s="24"/>
      <c r="G75" s="24"/>
      <c r="H75" s="23"/>
      <c r="I75" s="24"/>
      <c r="J75" s="24"/>
    </row>
    <row r="77" spans="1:10" ht="18" x14ac:dyDescent="0.35">
      <c r="A77" s="7" t="s">
        <v>89</v>
      </c>
      <c r="B77" t="s">
        <v>93</v>
      </c>
      <c r="C77" s="51"/>
      <c r="D77" s="47"/>
      <c r="E77" s="47"/>
    </row>
    <row r="78" spans="1:10" ht="18" x14ac:dyDescent="0.35">
      <c r="A78" s="7" t="s">
        <v>89</v>
      </c>
      <c r="B78" s="8">
        <f>+B59/1.1</f>
        <v>176.47058823529412</v>
      </c>
      <c r="C78" s="50" t="s">
        <v>0</v>
      </c>
      <c r="D78" s="47"/>
      <c r="E78" s="47"/>
    </row>
    <row r="79" spans="1:10" x14ac:dyDescent="0.25">
      <c r="A79" s="7" t="s">
        <v>94</v>
      </c>
      <c r="B79" t="s">
        <v>95</v>
      </c>
      <c r="C79" s="86"/>
      <c r="D79" s="86" t="s">
        <v>98</v>
      </c>
      <c r="E79" s="47"/>
    </row>
    <row r="80" spans="1:10" x14ac:dyDescent="0.25">
      <c r="A80" s="7" t="s">
        <v>94</v>
      </c>
      <c r="B80" s="8">
        <f>+B78-B6</f>
        <v>26.470588235294116</v>
      </c>
      <c r="C80" s="50" t="s">
        <v>0</v>
      </c>
      <c r="D80" s="86"/>
      <c r="E80" s="47"/>
    </row>
    <row r="82" spans="1:10" x14ac:dyDescent="0.25">
      <c r="A82" s="80" t="s">
        <v>99</v>
      </c>
      <c r="B82" s="26"/>
      <c r="G82" s="28"/>
      <c r="H82" s="28"/>
      <c r="I82" s="29"/>
      <c r="J82" s="28"/>
    </row>
    <row r="83" spans="1:10" x14ac:dyDescent="0.25">
      <c r="A83" s="7" t="s">
        <v>96</v>
      </c>
      <c r="B83" s="53" t="s">
        <v>100</v>
      </c>
      <c r="E83" s="85" t="s">
        <v>97</v>
      </c>
      <c r="F83" s="30">
        <v>1.5</v>
      </c>
      <c r="G83" s="64"/>
      <c r="H83" s="28"/>
      <c r="I83" s="29"/>
      <c r="J83" s="28"/>
    </row>
    <row r="84" spans="1:10" x14ac:dyDescent="0.25">
      <c r="A84" s="12" t="s">
        <v>102</v>
      </c>
      <c r="B84" s="26"/>
      <c r="C84" t="s">
        <v>101</v>
      </c>
      <c r="E84" s="85"/>
      <c r="F84" s="2"/>
      <c r="G84" s="28"/>
      <c r="H84" s="28"/>
      <c r="I84" s="29"/>
      <c r="J84" s="28"/>
    </row>
    <row r="85" spans="1:10" x14ac:dyDescent="0.25">
      <c r="A85" s="8">
        <f>+F83*B80</f>
        <v>39.705882352941174</v>
      </c>
      <c r="B85" s="10" t="s">
        <v>103</v>
      </c>
      <c r="C85" s="31">
        <f>+H17</f>
        <v>150</v>
      </c>
      <c r="D85" s="50" t="s">
        <v>0</v>
      </c>
      <c r="G85" s="28"/>
      <c r="H85" s="28"/>
      <c r="I85" s="28"/>
      <c r="J85" s="28"/>
    </row>
    <row r="86" spans="1:10" x14ac:dyDescent="0.25">
      <c r="A86" s="117" t="str">
        <f>+IF(C85&lt;A85,"no verifica","VERIFICA")</f>
        <v>VERIFICA</v>
      </c>
      <c r="B86" s="117"/>
      <c r="C86" s="117"/>
      <c r="G86" s="28"/>
      <c r="H86" s="32"/>
      <c r="I86" s="33"/>
      <c r="J86" s="34"/>
    </row>
    <row r="87" spans="1:10" x14ac:dyDescent="0.25">
      <c r="A87" s="7"/>
      <c r="B87" s="11"/>
      <c r="C87" s="9"/>
      <c r="D87" s="7"/>
      <c r="F87" s="9"/>
      <c r="G87" s="26"/>
    </row>
    <row r="88" spans="1:10" ht="15.75" thickBot="1" x14ac:dyDescent="0.3">
      <c r="A88" s="63" t="s">
        <v>104</v>
      </c>
      <c r="B88" s="24"/>
      <c r="C88" s="24"/>
      <c r="D88" s="25"/>
      <c r="E88" s="24"/>
      <c r="F88" s="24"/>
      <c r="G88" s="24"/>
      <c r="H88" s="24"/>
      <c r="I88" s="24"/>
      <c r="J88" s="24"/>
    </row>
    <row r="89" spans="1:10" x14ac:dyDescent="0.25">
      <c r="G89" s="26"/>
    </row>
    <row r="90" spans="1:10" x14ac:dyDescent="0.25">
      <c r="A90" s="21"/>
      <c r="B90" s="108">
        <f>B6</f>
        <v>150</v>
      </c>
      <c r="C90" s="21"/>
      <c r="D90" s="21"/>
      <c r="E90" s="21"/>
      <c r="F90" s="21"/>
      <c r="G90" s="26"/>
    </row>
    <row r="91" spans="1:10" x14ac:dyDescent="0.25">
      <c r="A91" s="21"/>
      <c r="B91" s="68"/>
      <c r="C91" s="68"/>
      <c r="D91" s="68"/>
      <c r="E91" s="68"/>
      <c r="F91" s="68"/>
      <c r="G91" s="26"/>
    </row>
    <row r="92" spans="1:10" x14ac:dyDescent="0.25">
      <c r="G92" s="26"/>
    </row>
    <row r="93" spans="1:10" x14ac:dyDescent="0.25">
      <c r="C93" s="93"/>
      <c r="D93" s="93"/>
      <c r="E93" s="93"/>
      <c r="F93" s="93"/>
      <c r="G93" s="26"/>
    </row>
    <row r="94" spans="1:10" x14ac:dyDescent="0.25">
      <c r="B94" s="91"/>
      <c r="C94" s="68"/>
      <c r="D94" s="68"/>
      <c r="E94" s="68"/>
      <c r="F94" s="95"/>
      <c r="G94" s="94">
        <f>+B80</f>
        <v>26.470588235294116</v>
      </c>
    </row>
    <row r="95" spans="1:10" x14ac:dyDescent="0.25">
      <c r="A95" s="90" t="s">
        <v>105</v>
      </c>
      <c r="B95" s="90"/>
      <c r="C95" s="31"/>
      <c r="G95" s="96"/>
    </row>
    <row r="96" spans="1:10" x14ac:dyDescent="0.25">
      <c r="A96" s="109">
        <f>+B90</f>
        <v>150</v>
      </c>
      <c r="B96" s="90"/>
      <c r="G96" s="26"/>
    </row>
    <row r="97" spans="1:10" x14ac:dyDescent="0.25">
      <c r="A97" s="90"/>
      <c r="B97" s="92"/>
      <c r="G97" s="26"/>
    </row>
    <row r="98" spans="1:10" x14ac:dyDescent="0.25">
      <c r="G98" s="26"/>
    </row>
    <row r="99" spans="1:10" x14ac:dyDescent="0.25">
      <c r="A99" t="s">
        <v>106</v>
      </c>
      <c r="B99" s="118"/>
      <c r="C99" s="120">
        <f>+B90*B54/2</f>
        <v>135</v>
      </c>
      <c r="D99" s="120"/>
      <c r="E99" s="120"/>
      <c r="F99" s="120"/>
      <c r="G99" s="26"/>
    </row>
    <row r="100" spans="1:10" x14ac:dyDescent="0.25">
      <c r="B100" s="119"/>
      <c r="C100" s="121"/>
      <c r="D100" s="121"/>
      <c r="E100" s="121"/>
      <c r="F100" s="121"/>
      <c r="G100" s="26"/>
    </row>
    <row r="101" spans="1:10" x14ac:dyDescent="0.25">
      <c r="G101" s="26"/>
    </row>
    <row r="102" spans="1:10" ht="15.75" thickBot="1" x14ac:dyDescent="0.3">
      <c r="A102" s="63" t="s">
        <v>154</v>
      </c>
      <c r="B102" s="24"/>
      <c r="C102" s="24"/>
      <c r="D102" s="25"/>
      <c r="E102" s="24"/>
      <c r="F102" s="24"/>
      <c r="G102" s="24"/>
      <c r="H102" s="24"/>
      <c r="I102" s="24"/>
      <c r="J102" s="24"/>
    </row>
    <row r="103" spans="1:10" x14ac:dyDescent="0.25">
      <c r="G103" s="26"/>
    </row>
    <row r="104" spans="1:10" x14ac:dyDescent="0.25">
      <c r="A104" s="7" t="s">
        <v>107</v>
      </c>
      <c r="B104" s="8" t="s">
        <v>108</v>
      </c>
      <c r="C104" s="50" t="s">
        <v>2</v>
      </c>
      <c r="G104" s="26"/>
    </row>
    <row r="105" spans="1:10" x14ac:dyDescent="0.25">
      <c r="A105" s="7" t="s">
        <v>107</v>
      </c>
      <c r="B105" s="11">
        <f>+B26+0.1</f>
        <v>0.85</v>
      </c>
      <c r="C105" s="50" t="s">
        <v>2</v>
      </c>
      <c r="D105" t="s">
        <v>109</v>
      </c>
      <c r="G105" s="26"/>
    </row>
    <row r="106" spans="1:10" x14ac:dyDescent="0.25">
      <c r="A106" s="7" t="s">
        <v>107</v>
      </c>
      <c r="B106" s="19">
        <v>0.85</v>
      </c>
      <c r="C106" s="50" t="s">
        <v>2</v>
      </c>
      <c r="D106" s="79" t="s">
        <v>79</v>
      </c>
      <c r="G106" s="26"/>
    </row>
    <row r="107" spans="1:10" x14ac:dyDescent="0.25">
      <c r="G107" s="26"/>
    </row>
    <row r="108" spans="1:10" x14ac:dyDescent="0.25">
      <c r="A108" s="7" t="s">
        <v>110</v>
      </c>
      <c r="B108" t="s">
        <v>111</v>
      </c>
      <c r="G108" s="26"/>
    </row>
    <row r="109" spans="1:10" x14ac:dyDescent="0.25">
      <c r="A109" s="7" t="s">
        <v>110</v>
      </c>
      <c r="B109" s="11">
        <f>+(B63-B106)/3</f>
        <v>0.91666666666666663</v>
      </c>
      <c r="C109" s="50" t="s">
        <v>2</v>
      </c>
      <c r="G109" s="26"/>
    </row>
    <row r="110" spans="1:10" x14ac:dyDescent="0.25">
      <c r="A110" s="7" t="s">
        <v>110</v>
      </c>
      <c r="B110" s="19">
        <v>0.95</v>
      </c>
      <c r="C110" s="50" t="s">
        <v>2</v>
      </c>
      <c r="D110" s="79" t="s">
        <v>79</v>
      </c>
      <c r="G110" s="26"/>
    </row>
    <row r="111" spans="1:10" x14ac:dyDescent="0.25">
      <c r="G111" s="26"/>
    </row>
    <row r="112" spans="1:10" x14ac:dyDescent="0.25">
      <c r="A112" s="7" t="s">
        <v>33</v>
      </c>
      <c r="B112" s="48">
        <v>5</v>
      </c>
      <c r="C112" s="50" t="s">
        <v>26</v>
      </c>
      <c r="G112" s="26"/>
    </row>
    <row r="113" spans="1:10" x14ac:dyDescent="0.25">
      <c r="G113" s="26"/>
    </row>
    <row r="114" spans="1:10" x14ac:dyDescent="0.25">
      <c r="A114" s="7" t="s">
        <v>34</v>
      </c>
      <c r="B114" t="s">
        <v>36</v>
      </c>
      <c r="C114" s="50"/>
      <c r="G114" s="26"/>
    </row>
    <row r="115" spans="1:10" x14ac:dyDescent="0.25">
      <c r="A115" s="7" t="s">
        <v>34</v>
      </c>
      <c r="B115" s="11">
        <f>+B110-(B112/100)</f>
        <v>0.89999999999999991</v>
      </c>
      <c r="C115" s="50" t="s">
        <v>2</v>
      </c>
      <c r="G115" s="26"/>
    </row>
    <row r="116" spans="1:10" x14ac:dyDescent="0.25">
      <c r="G116" s="26"/>
    </row>
    <row r="117" spans="1:10" x14ac:dyDescent="0.25">
      <c r="A117" s="7" t="s">
        <v>35</v>
      </c>
      <c r="B117" s="11" t="s">
        <v>47</v>
      </c>
      <c r="C117" s="9"/>
      <c r="D117" s="7"/>
      <c r="E117" s="49"/>
      <c r="F117" s="9"/>
      <c r="G117" s="26"/>
    </row>
    <row r="118" spans="1:10" x14ac:dyDescent="0.25">
      <c r="A118" s="7" t="s">
        <v>35</v>
      </c>
      <c r="B118" s="11">
        <f>B110/5</f>
        <v>0.19</v>
      </c>
      <c r="C118" s="50" t="s">
        <v>2</v>
      </c>
      <c r="D118" s="7"/>
      <c r="E118" s="49"/>
      <c r="F118" s="9"/>
      <c r="G118" s="26"/>
    </row>
    <row r="119" spans="1:10" x14ac:dyDescent="0.25">
      <c r="A119" s="7" t="s">
        <v>37</v>
      </c>
      <c r="B119" s="19">
        <v>0.25</v>
      </c>
      <c r="C119" s="50" t="s">
        <v>2</v>
      </c>
      <c r="D119" s="79" t="s">
        <v>79</v>
      </c>
      <c r="E119" s="49"/>
      <c r="F119" s="9"/>
      <c r="G119" s="26"/>
    </row>
    <row r="120" spans="1:10" x14ac:dyDescent="0.25">
      <c r="G120" s="26"/>
    </row>
    <row r="121" spans="1:10" ht="15.75" thickBot="1" x14ac:dyDescent="0.3">
      <c r="A121" s="97" t="s">
        <v>112</v>
      </c>
      <c r="B121" s="98"/>
      <c r="C121" s="98"/>
      <c r="D121" s="98"/>
      <c r="E121" s="98"/>
      <c r="F121" s="98"/>
      <c r="G121" s="98"/>
      <c r="H121" s="99"/>
      <c r="I121" s="98"/>
      <c r="J121" s="98"/>
    </row>
    <row r="122" spans="1:10" x14ac:dyDescent="0.25">
      <c r="A122" s="16"/>
      <c r="B122" s="17"/>
      <c r="C122" s="17"/>
      <c r="D122" s="17"/>
      <c r="E122" s="17"/>
      <c r="F122" s="17"/>
      <c r="G122" s="17"/>
      <c r="H122" s="16"/>
      <c r="I122" s="17"/>
      <c r="J122" s="17"/>
    </row>
    <row r="123" spans="1:10" x14ac:dyDescent="0.25">
      <c r="A123" s="7" t="s">
        <v>10</v>
      </c>
      <c r="B123" s="14" t="s">
        <v>11</v>
      </c>
      <c r="C123" s="13"/>
      <c r="F123" s="10"/>
      <c r="G123" s="9"/>
    </row>
    <row r="124" spans="1:10" x14ac:dyDescent="0.25">
      <c r="A124" s="7" t="s">
        <v>12</v>
      </c>
      <c r="B124" s="14" t="s">
        <v>13</v>
      </c>
      <c r="C124" s="13"/>
      <c r="F124" s="10"/>
      <c r="G124" s="9"/>
    </row>
    <row r="125" spans="1:10" x14ac:dyDescent="0.25">
      <c r="A125" s="16"/>
      <c r="B125" s="17"/>
      <c r="C125" s="17"/>
      <c r="D125" s="17"/>
      <c r="E125" s="17"/>
      <c r="F125" s="17"/>
      <c r="G125" s="17"/>
      <c r="H125" s="16"/>
      <c r="I125" s="17"/>
      <c r="J125" s="17"/>
    </row>
    <row r="126" spans="1:10" x14ac:dyDescent="0.25">
      <c r="A126" s="7" t="s">
        <v>113</v>
      </c>
      <c r="B126" s="8">
        <f>1.4*H16</f>
        <v>157.5</v>
      </c>
      <c r="C126" s="50" t="s">
        <v>0</v>
      </c>
    </row>
    <row r="127" spans="1:10" x14ac:dyDescent="0.25">
      <c r="A127" s="7" t="s">
        <v>114</v>
      </c>
      <c r="B127" s="62">
        <f>1.2*H16+1.6*F16</f>
        <v>195</v>
      </c>
      <c r="C127" s="50" t="s">
        <v>0</v>
      </c>
    </row>
    <row r="128" spans="1:10" x14ac:dyDescent="0.25">
      <c r="A128" s="7"/>
      <c r="B128" s="62"/>
      <c r="C128" s="50"/>
    </row>
    <row r="129" spans="1:10" ht="15.75" thickBot="1" x14ac:dyDescent="0.3">
      <c r="A129" s="97" t="s">
        <v>115</v>
      </c>
      <c r="B129" s="98"/>
      <c r="C129" s="98"/>
      <c r="D129" s="98"/>
      <c r="E129" s="98"/>
      <c r="F129" s="98"/>
      <c r="G129" s="98"/>
      <c r="H129" s="99"/>
      <c r="I129" s="98"/>
      <c r="J129" s="98"/>
    </row>
    <row r="130" spans="1:10" x14ac:dyDescent="0.25">
      <c r="A130" s="7"/>
      <c r="B130" s="62"/>
      <c r="C130" s="50"/>
    </row>
    <row r="131" spans="1:10" x14ac:dyDescent="0.25">
      <c r="A131" s="7" t="s">
        <v>116</v>
      </c>
      <c r="B131" s="11" t="s">
        <v>117</v>
      </c>
      <c r="C131" s="50"/>
    </row>
    <row r="132" spans="1:10" x14ac:dyDescent="0.25">
      <c r="A132" s="7" t="s">
        <v>116</v>
      </c>
      <c r="B132" s="100">
        <f>+B127*B8/(B8-B54/2)</f>
        <v>229.41176470588238</v>
      </c>
      <c r="C132" s="50" t="s">
        <v>0</v>
      </c>
    </row>
    <row r="133" spans="1:10" x14ac:dyDescent="0.25">
      <c r="A133" s="7"/>
      <c r="B133" s="62"/>
      <c r="C133" s="50"/>
    </row>
    <row r="134" spans="1:10" x14ac:dyDescent="0.25">
      <c r="A134" s="7" t="s">
        <v>118</v>
      </c>
      <c r="B134" s="100" t="s">
        <v>119</v>
      </c>
      <c r="C134" s="50"/>
    </row>
    <row r="135" spans="1:10" x14ac:dyDescent="0.25">
      <c r="A135" s="7" t="s">
        <v>118</v>
      </c>
      <c r="B135" s="100">
        <f>+B132/(B63*B54)</f>
        <v>35.403050108932462</v>
      </c>
      <c r="C135" s="50" t="s">
        <v>8</v>
      </c>
    </row>
    <row r="136" spans="1:10" x14ac:dyDescent="0.25">
      <c r="A136" s="7"/>
      <c r="B136" s="62"/>
      <c r="C136" s="50"/>
    </row>
    <row r="137" spans="1:10" ht="15.75" thickBot="1" x14ac:dyDescent="0.3">
      <c r="A137" s="97" t="s">
        <v>124</v>
      </c>
      <c r="B137" s="98"/>
      <c r="C137" s="98"/>
      <c r="D137" s="98"/>
      <c r="E137" s="98"/>
      <c r="F137" s="98"/>
      <c r="G137" s="98"/>
      <c r="H137" s="99"/>
      <c r="I137" s="98"/>
      <c r="J137" s="98"/>
    </row>
    <row r="138" spans="1:10" x14ac:dyDescent="0.25">
      <c r="A138" s="7"/>
      <c r="B138" s="62"/>
      <c r="C138" s="50"/>
    </row>
    <row r="139" spans="1:10" x14ac:dyDescent="0.25">
      <c r="A139" s="7" t="s">
        <v>120</v>
      </c>
      <c r="B139" s="62"/>
      <c r="C139" s="50"/>
      <c r="H139" s="21"/>
    </row>
    <row r="140" spans="1:10" x14ac:dyDescent="0.25">
      <c r="A140" s="7" t="s">
        <v>120</v>
      </c>
      <c r="B140" s="100">
        <f>+(B63-B106)^2*B135*B54/8</f>
        <v>60.240502450980401</v>
      </c>
      <c r="C140" s="50" t="s">
        <v>21</v>
      </c>
      <c r="G140" s="102"/>
      <c r="H140" s="87"/>
      <c r="I140" s="21"/>
    </row>
    <row r="141" spans="1:10" x14ac:dyDescent="0.25">
      <c r="A141" s="7"/>
      <c r="B141" s="62"/>
      <c r="C141" s="50"/>
      <c r="G141" s="105" t="s">
        <v>122</v>
      </c>
      <c r="H141" s="88"/>
      <c r="I141" s="68"/>
    </row>
    <row r="142" spans="1:10" x14ac:dyDescent="0.25">
      <c r="A142" s="7" t="s">
        <v>22</v>
      </c>
      <c r="B142" s="30">
        <v>0.9</v>
      </c>
      <c r="G142" s="103"/>
      <c r="H142" s="101"/>
    </row>
    <row r="143" spans="1:10" x14ac:dyDescent="0.25">
      <c r="G143" s="89"/>
      <c r="H143" s="88"/>
      <c r="I143" s="68"/>
    </row>
    <row r="144" spans="1:10" x14ac:dyDescent="0.25">
      <c r="A144" s="7" t="s">
        <v>38</v>
      </c>
      <c r="B144" s="8" t="s">
        <v>125</v>
      </c>
      <c r="C144" s="9"/>
      <c r="D144" s="36"/>
      <c r="E144" s="38"/>
      <c r="F144" s="36"/>
      <c r="G144" s="103"/>
      <c r="H144" s="101" t="s">
        <v>121</v>
      </c>
    </row>
    <row r="145" spans="1:8" x14ac:dyDescent="0.25">
      <c r="A145" s="7" t="s">
        <v>38</v>
      </c>
      <c r="B145" s="52">
        <f>10000*1.2*B140/(0.8*B115*B142*B17)</f>
        <v>26.561068100079542</v>
      </c>
      <c r="C145" s="50" t="s">
        <v>16</v>
      </c>
      <c r="G145" s="89" t="s">
        <v>123</v>
      </c>
      <c r="H145" s="87"/>
    </row>
    <row r="146" spans="1:8" x14ac:dyDescent="0.25">
      <c r="A146" s="7" t="s">
        <v>39</v>
      </c>
      <c r="B146" s="52" t="s">
        <v>126</v>
      </c>
      <c r="C146" s="50"/>
    </row>
    <row r="147" spans="1:8" x14ac:dyDescent="0.25">
      <c r="A147" s="7" t="s">
        <v>39</v>
      </c>
      <c r="B147" s="52">
        <f>+B145/B54</f>
        <v>14.756148944488634</v>
      </c>
      <c r="C147" s="50" t="s">
        <v>23</v>
      </c>
    </row>
    <row r="148" spans="1:8" x14ac:dyDescent="0.25">
      <c r="C148" s="7" t="s">
        <v>40</v>
      </c>
      <c r="D148" s="7" t="s">
        <v>41</v>
      </c>
      <c r="E148" s="41">
        <v>16</v>
      </c>
      <c r="F148" s="50" t="s">
        <v>42</v>
      </c>
    </row>
    <row r="149" spans="1:8" x14ac:dyDescent="0.25">
      <c r="D149" s="7" t="s">
        <v>24</v>
      </c>
      <c r="E149" s="40">
        <f>+IF(E148=10,ROUNDUP(B145/0.78,0),IF(E148=12,ROUNDUP(B145/1.13,0),IF(E148=16,ROUNDUP(B145/2.01,0),ROUNDUP(B145/3.14,0))))</f>
        <v>14</v>
      </c>
    </row>
    <row r="150" spans="1:8" x14ac:dyDescent="0.25">
      <c r="D150" s="7" t="s">
        <v>25</v>
      </c>
      <c r="E150" s="39">
        <f>ROUNDDOWN(100*(B54-0.1)/(E149-1),0)</f>
        <v>13</v>
      </c>
      <c r="F150" s="50" t="s">
        <v>26</v>
      </c>
    </row>
    <row r="152" spans="1:8" x14ac:dyDescent="0.25">
      <c r="A152" s="7" t="s">
        <v>43</v>
      </c>
      <c r="B152" s="8" t="s">
        <v>127</v>
      </c>
      <c r="C152" s="9"/>
      <c r="D152" s="36"/>
      <c r="E152" s="38"/>
      <c r="F152" s="36"/>
    </row>
    <row r="153" spans="1:8" x14ac:dyDescent="0.25">
      <c r="A153" s="7" t="s">
        <v>43</v>
      </c>
      <c r="B153" s="52">
        <f>0.2*B145</f>
        <v>5.3122136200159087</v>
      </c>
      <c r="C153" s="50" t="s">
        <v>16</v>
      </c>
    </row>
    <row r="154" spans="1:8" x14ac:dyDescent="0.25">
      <c r="A154" s="7" t="s">
        <v>44</v>
      </c>
      <c r="B154" s="52" t="s">
        <v>128</v>
      </c>
      <c r="C154" s="50"/>
    </row>
    <row r="155" spans="1:8" x14ac:dyDescent="0.25">
      <c r="A155" s="7" t="s">
        <v>44</v>
      </c>
      <c r="B155" s="52">
        <f>+B153/B63</f>
        <v>1.4756148944488634</v>
      </c>
      <c r="C155" s="50" t="s">
        <v>23</v>
      </c>
    </row>
    <row r="156" spans="1:8" x14ac:dyDescent="0.25">
      <c r="C156" s="7" t="s">
        <v>45</v>
      </c>
      <c r="D156" s="7" t="s">
        <v>41</v>
      </c>
      <c r="E156" s="41">
        <v>10</v>
      </c>
      <c r="F156" s="50" t="s">
        <v>42</v>
      </c>
    </row>
    <row r="157" spans="1:8" x14ac:dyDescent="0.25">
      <c r="D157" s="7" t="s">
        <v>24</v>
      </c>
      <c r="E157" s="40">
        <f>+IF(E156=10,ROUNDUP(B153/0.78,0),IF(E156=12,ROUNDUP(B153/1.13,0),IF(E156=16,ROUNDUP(B153/2.01,0),ROUNDUP(B153/3.14,0))))</f>
        <v>7</v>
      </c>
    </row>
    <row r="158" spans="1:8" x14ac:dyDescent="0.25">
      <c r="D158" s="7" t="s">
        <v>25</v>
      </c>
      <c r="E158" s="39">
        <f>ROUNDDOWN(100*(B63-0.1)/(E157-1),0)</f>
        <v>58</v>
      </c>
      <c r="F158" s="50" t="s">
        <v>26</v>
      </c>
      <c r="G158" s="26"/>
    </row>
    <row r="159" spans="1:8" x14ac:dyDescent="0.25">
      <c r="D159" s="2"/>
      <c r="E159" s="106" t="s">
        <v>129</v>
      </c>
      <c r="F159" s="106"/>
      <c r="G159" s="106"/>
    </row>
    <row r="161" spans="1:10" ht="15.75" thickBot="1" x14ac:dyDescent="0.3">
      <c r="A161" s="63" t="s">
        <v>130</v>
      </c>
      <c r="B161" s="24"/>
      <c r="C161" s="24"/>
      <c r="D161" s="25"/>
      <c r="E161" s="24"/>
      <c r="F161" s="24"/>
      <c r="G161" s="24"/>
      <c r="H161" s="24"/>
      <c r="I161" s="24"/>
      <c r="J161" s="24"/>
    </row>
    <row r="163" spans="1:10" x14ac:dyDescent="0.25">
      <c r="A163" s="7" t="s">
        <v>131</v>
      </c>
      <c r="B163" t="s">
        <v>132</v>
      </c>
      <c r="D163" t="s">
        <v>137</v>
      </c>
    </row>
    <row r="164" spans="1:10" x14ac:dyDescent="0.25">
      <c r="A164" s="7" t="s">
        <v>131</v>
      </c>
      <c r="B164" s="11">
        <f>+B110+B106/2</f>
        <v>1.375</v>
      </c>
      <c r="C164" s="50" t="s">
        <v>2</v>
      </c>
    </row>
    <row r="165" spans="1:10" x14ac:dyDescent="0.25">
      <c r="A165" s="7" t="s">
        <v>133</v>
      </c>
      <c r="B165" s="19">
        <v>1.5</v>
      </c>
      <c r="C165" s="50" t="s">
        <v>2</v>
      </c>
      <c r="D165" s="79" t="s">
        <v>79</v>
      </c>
      <c r="E165" t="s">
        <v>155</v>
      </c>
    </row>
    <row r="167" spans="1:10" x14ac:dyDescent="0.25">
      <c r="A167" s="14" t="s">
        <v>134</v>
      </c>
      <c r="B167" t="s">
        <v>135</v>
      </c>
      <c r="C167" t="s">
        <v>136</v>
      </c>
      <c r="D167" t="s">
        <v>139</v>
      </c>
    </row>
    <row r="168" spans="1:10" x14ac:dyDescent="0.25">
      <c r="B168" s="107">
        <f>+B165/B106</f>
        <v>1.7647058823529411</v>
      </c>
      <c r="D168" t="s">
        <v>138</v>
      </c>
    </row>
    <row r="170" spans="1:10" ht="15.75" thickBot="1" x14ac:dyDescent="0.3">
      <c r="A170" s="63" t="s">
        <v>140</v>
      </c>
      <c r="B170" s="24"/>
      <c r="C170" s="24"/>
      <c r="D170" s="25"/>
      <c r="E170" s="24"/>
      <c r="F170" s="24"/>
      <c r="G170" s="24"/>
      <c r="H170" s="24"/>
      <c r="I170" s="24"/>
      <c r="J170" s="24"/>
    </row>
    <row r="172" spans="1:10" ht="15.75" thickBot="1" x14ac:dyDescent="0.3">
      <c r="A172" s="97" t="s">
        <v>141</v>
      </c>
      <c r="B172" s="98"/>
      <c r="C172" s="98"/>
      <c r="D172" s="98"/>
      <c r="E172" s="98"/>
      <c r="F172" s="98"/>
      <c r="G172" s="98"/>
      <c r="H172" s="99"/>
      <c r="I172" s="98"/>
      <c r="J172" s="98"/>
    </row>
    <row r="173" spans="1:10" x14ac:dyDescent="0.25">
      <c r="A173" s="112"/>
      <c r="B173" s="112" t="s">
        <v>147</v>
      </c>
    </row>
    <row r="174" spans="1:10" x14ac:dyDescent="0.25">
      <c r="A174" s="112"/>
      <c r="B174" s="112"/>
    </row>
    <row r="175" spans="1:10" x14ac:dyDescent="0.25">
      <c r="A175" s="21"/>
      <c r="B175" s="108">
        <f>+B127</f>
        <v>195</v>
      </c>
      <c r="C175" s="21"/>
      <c r="D175" s="21"/>
      <c r="E175" s="21"/>
      <c r="F175" s="21"/>
      <c r="G175" s="26"/>
    </row>
    <row r="176" spans="1:10" x14ac:dyDescent="0.25">
      <c r="A176" s="21"/>
      <c r="B176" s="68"/>
      <c r="C176" s="68"/>
      <c r="D176" s="68"/>
      <c r="E176" s="68"/>
      <c r="F176" s="68"/>
      <c r="G176" s="111" t="s">
        <v>145</v>
      </c>
    </row>
    <row r="177" spans="1:7" x14ac:dyDescent="0.25">
      <c r="G177" s="111" t="s">
        <v>146</v>
      </c>
    </row>
    <row r="178" spans="1:7" x14ac:dyDescent="0.25">
      <c r="C178" s="93"/>
      <c r="D178" s="93"/>
      <c r="E178" s="93"/>
      <c r="F178" s="93"/>
      <c r="G178" s="111"/>
    </row>
    <row r="179" spans="1:7" x14ac:dyDescent="0.25">
      <c r="B179" s="91"/>
      <c r="C179" s="68"/>
      <c r="D179" s="68"/>
      <c r="E179" s="68"/>
      <c r="F179" s="95"/>
      <c r="G179" s="94">
        <f>+B132-A181</f>
        <v>34.411764705882376</v>
      </c>
    </row>
    <row r="180" spans="1:7" x14ac:dyDescent="0.25">
      <c r="A180" s="90" t="s">
        <v>105</v>
      </c>
      <c r="B180" s="90"/>
      <c r="C180" s="31"/>
      <c r="G180" s="96"/>
    </row>
    <row r="181" spans="1:7" x14ac:dyDescent="0.25">
      <c r="A181" s="109">
        <f>+B175</f>
        <v>195</v>
      </c>
      <c r="B181" s="90"/>
      <c r="G181" s="26"/>
    </row>
    <row r="182" spans="1:7" x14ac:dyDescent="0.25">
      <c r="A182" s="90"/>
      <c r="B182" s="92"/>
      <c r="G182" s="26"/>
    </row>
    <row r="183" spans="1:7" x14ac:dyDescent="0.25">
      <c r="G183" s="26"/>
    </row>
    <row r="184" spans="1:7" x14ac:dyDescent="0.25">
      <c r="A184" t="s">
        <v>106</v>
      </c>
      <c r="B184" s="118"/>
      <c r="C184" s="120">
        <f>+B175*B54/2</f>
        <v>175.5</v>
      </c>
      <c r="D184" s="120"/>
      <c r="E184" s="120"/>
      <c r="F184" s="120"/>
      <c r="G184" s="26"/>
    </row>
    <row r="185" spans="1:7" x14ac:dyDescent="0.25">
      <c r="B185" s="119"/>
      <c r="C185" s="121"/>
      <c r="D185" s="121"/>
      <c r="E185" s="121"/>
      <c r="F185" s="121"/>
      <c r="G185" s="26"/>
    </row>
    <row r="186" spans="1:7" x14ac:dyDescent="0.25">
      <c r="B186" s="54"/>
      <c r="C186" s="110"/>
      <c r="D186" s="110"/>
      <c r="E186" s="110"/>
      <c r="F186" s="110"/>
      <c r="G186" s="26"/>
    </row>
    <row r="187" spans="1:7" x14ac:dyDescent="0.25">
      <c r="B187" s="54"/>
      <c r="C187" s="110"/>
      <c r="D187" s="110"/>
      <c r="E187" s="110"/>
      <c r="F187" s="110"/>
      <c r="G187" s="26"/>
    </row>
    <row r="188" spans="1:7" x14ac:dyDescent="0.25">
      <c r="A188" s="124" t="s">
        <v>143</v>
      </c>
      <c r="B188" s="124"/>
      <c r="C188" s="110"/>
      <c r="D188" s="125" t="s">
        <v>143</v>
      </c>
      <c r="E188" s="125"/>
      <c r="F188" s="110"/>
      <c r="G188" s="26"/>
    </row>
    <row r="189" spans="1:7" x14ac:dyDescent="0.25">
      <c r="A189" s="124" t="s">
        <v>142</v>
      </c>
      <c r="B189" s="124"/>
      <c r="C189" s="110"/>
      <c r="D189" s="126" t="s">
        <v>144</v>
      </c>
      <c r="E189" s="126"/>
      <c r="F189" s="110"/>
      <c r="G189" s="26"/>
    </row>
    <row r="190" spans="1:7" x14ac:dyDescent="0.25">
      <c r="A190" s="124" t="s">
        <v>148</v>
      </c>
      <c r="B190" s="124"/>
      <c r="C190" s="110"/>
      <c r="D190" s="110"/>
      <c r="E190" s="110"/>
      <c r="F190" s="110"/>
      <c r="G190" s="26"/>
    </row>
    <row r="191" spans="1:7" x14ac:dyDescent="0.25">
      <c r="A191" s="124" t="s">
        <v>149</v>
      </c>
      <c r="B191" s="124"/>
      <c r="C191" s="110"/>
      <c r="D191" s="110"/>
      <c r="E191" s="110"/>
      <c r="F191" s="110"/>
      <c r="G191" s="26"/>
    </row>
    <row r="192" spans="1:7" x14ac:dyDescent="0.25">
      <c r="B192" s="112"/>
      <c r="C192" s="110"/>
      <c r="D192" s="110"/>
      <c r="E192" s="110"/>
      <c r="F192" s="110"/>
      <c r="G192" s="26"/>
    </row>
    <row r="193" spans="1:10" x14ac:dyDescent="0.25">
      <c r="B193" s="112"/>
      <c r="C193" s="110"/>
      <c r="D193" s="110"/>
      <c r="E193" s="110"/>
      <c r="F193" s="110"/>
      <c r="G193" s="26"/>
    </row>
    <row r="194" spans="1:10" x14ac:dyDescent="0.25">
      <c r="B194" s="112"/>
      <c r="C194" s="110"/>
      <c r="D194" s="110"/>
      <c r="E194" s="110"/>
      <c r="F194" s="110"/>
      <c r="G194" s="26"/>
    </row>
    <row r="195" spans="1:10" x14ac:dyDescent="0.25">
      <c r="B195" s="112"/>
      <c r="C195" s="110"/>
      <c r="D195" s="110"/>
      <c r="E195" s="110"/>
      <c r="F195" s="110"/>
      <c r="G195" s="26"/>
    </row>
    <row r="196" spans="1:10" x14ac:dyDescent="0.25">
      <c r="B196" s="112"/>
      <c r="C196" s="110"/>
      <c r="D196" s="110"/>
      <c r="E196" s="110"/>
      <c r="F196" s="110"/>
      <c r="G196" s="26"/>
    </row>
    <row r="197" spans="1:10" x14ac:dyDescent="0.25">
      <c r="B197" s="112"/>
      <c r="C197" s="110"/>
      <c r="D197" s="110"/>
      <c r="E197" s="110"/>
      <c r="F197" s="110"/>
      <c r="G197" s="26"/>
    </row>
    <row r="198" spans="1:10" x14ac:dyDescent="0.25">
      <c r="B198" s="112"/>
      <c r="C198" s="110"/>
      <c r="D198" s="110"/>
      <c r="E198" s="110"/>
      <c r="F198" s="110"/>
      <c r="G198" s="26"/>
    </row>
    <row r="199" spans="1:10" x14ac:dyDescent="0.25">
      <c r="B199" s="112"/>
      <c r="C199" s="110"/>
      <c r="D199" s="110"/>
      <c r="E199" s="110"/>
      <c r="F199" s="110"/>
      <c r="G199" s="26"/>
    </row>
    <row r="200" spans="1:10" x14ac:dyDescent="0.25">
      <c r="B200" s="112"/>
      <c r="C200" s="110"/>
      <c r="D200" s="110"/>
      <c r="E200" s="110"/>
      <c r="F200" s="110"/>
      <c r="G200" s="26"/>
    </row>
    <row r="201" spans="1:10" x14ac:dyDescent="0.25">
      <c r="B201" s="112"/>
      <c r="C201" s="110"/>
      <c r="D201" s="110"/>
      <c r="E201" s="110"/>
      <c r="F201" s="110"/>
      <c r="G201" s="26"/>
    </row>
    <row r="203" spans="1:10" ht="15.75" thickBot="1" x14ac:dyDescent="0.3">
      <c r="A203" s="63" t="s">
        <v>150</v>
      </c>
      <c r="B203" s="24"/>
      <c r="C203" s="24"/>
      <c r="D203" s="24"/>
      <c r="E203" s="24"/>
      <c r="F203" s="24"/>
      <c r="G203" s="24"/>
      <c r="H203" s="24"/>
      <c r="I203" s="24"/>
      <c r="J203" s="24"/>
    </row>
    <row r="204" spans="1:10" x14ac:dyDescent="0.25">
      <c r="H204" s="21"/>
    </row>
    <row r="205" spans="1:10" x14ac:dyDescent="0.25">
      <c r="H205" s="21"/>
    </row>
    <row r="206" spans="1:10" x14ac:dyDescent="0.25">
      <c r="H206" s="21"/>
    </row>
    <row r="207" spans="1:10" x14ac:dyDescent="0.25">
      <c r="H207" s="21"/>
    </row>
    <row r="208" spans="1:10" x14ac:dyDescent="0.25">
      <c r="H208" s="21"/>
    </row>
    <row r="209" spans="8:8" x14ac:dyDescent="0.25">
      <c r="H209" s="21"/>
    </row>
    <row r="210" spans="8:8" x14ac:dyDescent="0.25">
      <c r="H210" s="21"/>
    </row>
    <row r="211" spans="8:8" x14ac:dyDescent="0.25">
      <c r="H211" s="21"/>
    </row>
    <row r="212" spans="8:8" x14ac:dyDescent="0.25">
      <c r="H212" s="21"/>
    </row>
    <row r="213" spans="8:8" x14ac:dyDescent="0.25">
      <c r="H213" s="21"/>
    </row>
    <row r="214" spans="8:8" x14ac:dyDescent="0.25">
      <c r="H214" s="21"/>
    </row>
    <row r="215" spans="8:8" x14ac:dyDescent="0.25">
      <c r="H215" s="21"/>
    </row>
    <row r="216" spans="8:8" x14ac:dyDescent="0.25">
      <c r="H216" s="21"/>
    </row>
    <row r="217" spans="8:8" x14ac:dyDescent="0.25">
      <c r="H217" s="21"/>
    </row>
    <row r="218" spans="8:8" x14ac:dyDescent="0.25">
      <c r="H218" s="21"/>
    </row>
    <row r="219" spans="8:8" x14ac:dyDescent="0.25">
      <c r="H219" s="21"/>
    </row>
    <row r="220" spans="8:8" x14ac:dyDescent="0.25">
      <c r="H220" s="21"/>
    </row>
    <row r="221" spans="8:8" x14ac:dyDescent="0.25">
      <c r="H221" s="21"/>
    </row>
    <row r="222" spans="8:8" x14ac:dyDescent="0.25">
      <c r="H222" s="21"/>
    </row>
    <row r="223" spans="8:8" x14ac:dyDescent="0.25">
      <c r="H223" s="21"/>
    </row>
    <row r="224" spans="8:8" x14ac:dyDescent="0.25">
      <c r="H224" s="21"/>
    </row>
    <row r="225" spans="8:8" x14ac:dyDescent="0.25">
      <c r="H225" s="21"/>
    </row>
    <row r="226" spans="8:8" x14ac:dyDescent="0.25">
      <c r="H226" s="21"/>
    </row>
    <row r="227" spans="8:8" x14ac:dyDescent="0.25">
      <c r="H227" s="21"/>
    </row>
    <row r="228" spans="8:8" x14ac:dyDescent="0.25">
      <c r="H228" s="21"/>
    </row>
    <row r="229" spans="8:8" x14ac:dyDescent="0.25">
      <c r="H229" s="21"/>
    </row>
    <row r="230" spans="8:8" x14ac:dyDescent="0.25">
      <c r="H230" s="21"/>
    </row>
    <row r="231" spans="8:8" x14ac:dyDescent="0.25">
      <c r="H231" s="21"/>
    </row>
    <row r="232" spans="8:8" x14ac:dyDescent="0.25">
      <c r="H232" s="21"/>
    </row>
    <row r="233" spans="8:8" x14ac:dyDescent="0.25">
      <c r="H233" s="21"/>
    </row>
    <row r="234" spans="8:8" x14ac:dyDescent="0.25">
      <c r="H234" s="21"/>
    </row>
    <row r="235" spans="8:8" x14ac:dyDescent="0.25">
      <c r="H235" s="21"/>
    </row>
    <row r="236" spans="8:8" x14ac:dyDescent="0.25">
      <c r="H236" s="21"/>
    </row>
    <row r="237" spans="8:8" x14ac:dyDescent="0.25">
      <c r="H237" s="21"/>
    </row>
    <row r="238" spans="8:8" x14ac:dyDescent="0.25">
      <c r="H238" s="21"/>
    </row>
    <row r="239" spans="8:8" x14ac:dyDescent="0.25">
      <c r="H239" s="21"/>
    </row>
    <row r="240" spans="8:8" x14ac:dyDescent="0.25">
      <c r="H240" s="21"/>
    </row>
    <row r="241" spans="7:10" x14ac:dyDescent="0.25">
      <c r="H241" s="21"/>
    </row>
    <row r="242" spans="7:10" x14ac:dyDescent="0.25">
      <c r="H242" s="21"/>
    </row>
    <row r="243" spans="7:10" x14ac:dyDescent="0.25">
      <c r="H243" s="21"/>
    </row>
    <row r="244" spans="7:10" x14ac:dyDescent="0.25">
      <c r="H244" s="21"/>
    </row>
    <row r="245" spans="7:10" x14ac:dyDescent="0.25">
      <c r="H245" s="21"/>
    </row>
    <row r="246" spans="7:10" x14ac:dyDescent="0.25">
      <c r="H246" s="21"/>
    </row>
    <row r="247" spans="7:10" x14ac:dyDescent="0.25">
      <c r="H247" s="21"/>
    </row>
    <row r="248" spans="7:10" x14ac:dyDescent="0.25">
      <c r="J248" s="21"/>
    </row>
    <row r="249" spans="7:10" ht="15.75" thickBot="1" x14ac:dyDescent="0.3">
      <c r="J249" s="21"/>
    </row>
    <row r="250" spans="7:10" x14ac:dyDescent="0.25">
      <c r="G250" s="42"/>
      <c r="H250" s="43"/>
      <c r="I250" s="113"/>
      <c r="J250" s="21"/>
    </row>
    <row r="251" spans="7:10" x14ac:dyDescent="0.25">
      <c r="G251" s="46"/>
      <c r="H251" s="21"/>
      <c r="I251" s="37"/>
      <c r="J251" s="21"/>
    </row>
    <row r="252" spans="7:10" x14ac:dyDescent="0.25">
      <c r="G252" s="46"/>
      <c r="H252" s="21"/>
      <c r="I252" s="37"/>
      <c r="J252" s="21"/>
    </row>
    <row r="253" spans="7:10" x14ac:dyDescent="0.25">
      <c r="G253" s="46"/>
      <c r="H253" s="21"/>
      <c r="I253" s="37"/>
      <c r="J253" s="21"/>
    </row>
    <row r="254" spans="7:10" x14ac:dyDescent="0.25">
      <c r="G254" s="46"/>
      <c r="H254" s="21"/>
      <c r="I254" s="37"/>
      <c r="J254" s="21"/>
    </row>
    <row r="255" spans="7:10" x14ac:dyDescent="0.25">
      <c r="G255" s="46"/>
      <c r="H255" s="21"/>
      <c r="I255" s="37"/>
      <c r="J255" s="21"/>
    </row>
    <row r="256" spans="7:10" x14ac:dyDescent="0.25">
      <c r="G256" s="46"/>
      <c r="H256" s="21"/>
      <c r="I256" s="37"/>
      <c r="J256" s="21"/>
    </row>
    <row r="257" spans="3:12" x14ac:dyDescent="0.25">
      <c r="D257" s="123"/>
      <c r="E257" s="123"/>
      <c r="F257" s="123"/>
      <c r="G257" s="21"/>
      <c r="H257" s="21"/>
      <c r="I257" s="21"/>
      <c r="J257" s="122"/>
      <c r="K257" s="122"/>
      <c r="L257" s="122"/>
    </row>
    <row r="258" spans="3:12" x14ac:dyDescent="0.25">
      <c r="D258" s="123"/>
      <c r="E258" s="123"/>
      <c r="F258" s="123"/>
      <c r="G258" s="21"/>
      <c r="H258" s="21"/>
      <c r="I258" s="21"/>
      <c r="J258" s="122"/>
      <c r="K258" s="122"/>
      <c r="L258" s="122"/>
    </row>
    <row r="259" spans="3:12" x14ac:dyDescent="0.25">
      <c r="D259" s="123"/>
      <c r="E259" s="123"/>
      <c r="F259" s="123"/>
      <c r="G259" s="21"/>
      <c r="H259" s="21"/>
      <c r="I259" s="21"/>
      <c r="J259" s="122"/>
      <c r="K259" s="122"/>
      <c r="L259" s="122"/>
    </row>
    <row r="260" spans="3:12" x14ac:dyDescent="0.25">
      <c r="D260" s="123"/>
      <c r="E260" s="123"/>
      <c r="F260" s="123"/>
      <c r="G260" s="21"/>
      <c r="H260" s="21"/>
      <c r="I260" s="21"/>
      <c r="J260" s="122"/>
      <c r="K260" s="122"/>
      <c r="L260" s="122"/>
    </row>
    <row r="261" spans="3:12" x14ac:dyDescent="0.25">
      <c r="C261" s="37"/>
      <c r="F261" s="21"/>
      <c r="G261" s="21"/>
      <c r="H261" s="21"/>
      <c r="I261" s="21"/>
      <c r="J261" s="21"/>
      <c r="L261" s="37"/>
    </row>
    <row r="262" spans="3:12" ht="15.75" thickBot="1" x14ac:dyDescent="0.3">
      <c r="C262" s="37"/>
      <c r="D262" s="45"/>
      <c r="E262" s="15"/>
      <c r="F262" s="15"/>
      <c r="G262" s="15"/>
      <c r="H262" s="15"/>
      <c r="I262" s="15"/>
      <c r="J262" s="15"/>
      <c r="K262" s="15"/>
      <c r="L262" s="114"/>
    </row>
    <row r="263" spans="3:12" x14ac:dyDescent="0.25">
      <c r="J263" s="21"/>
    </row>
    <row r="264" spans="3:12" x14ac:dyDescent="0.25">
      <c r="J264" s="21"/>
    </row>
    <row r="265" spans="3:12" x14ac:dyDescent="0.25">
      <c r="J265" s="21"/>
    </row>
    <row r="266" spans="3:12" x14ac:dyDescent="0.25">
      <c r="J266" s="21"/>
    </row>
    <row r="267" spans="3:12" x14ac:dyDescent="0.25">
      <c r="J267" s="21"/>
    </row>
    <row r="268" spans="3:12" x14ac:dyDescent="0.25">
      <c r="J268" s="21"/>
    </row>
    <row r="269" spans="3:12" x14ac:dyDescent="0.25">
      <c r="J269" s="21"/>
    </row>
    <row r="270" spans="3:12" x14ac:dyDescent="0.25">
      <c r="J270" s="21"/>
    </row>
    <row r="271" spans="3:12" x14ac:dyDescent="0.25">
      <c r="J271" s="21"/>
    </row>
    <row r="272" spans="3:12" x14ac:dyDescent="0.25">
      <c r="J272" s="21"/>
    </row>
    <row r="273" spans="10:10" x14ac:dyDescent="0.25">
      <c r="J273" s="21"/>
    </row>
    <row r="274" spans="10:10" x14ac:dyDescent="0.25">
      <c r="J274" s="21"/>
    </row>
    <row r="275" spans="10:10" x14ac:dyDescent="0.25">
      <c r="J275" s="21"/>
    </row>
    <row r="276" spans="10:10" x14ac:dyDescent="0.25">
      <c r="J276" s="21"/>
    </row>
    <row r="277" spans="10:10" x14ac:dyDescent="0.25">
      <c r="J277" s="21"/>
    </row>
    <row r="278" spans="10:10" x14ac:dyDescent="0.25">
      <c r="J278" s="21"/>
    </row>
    <row r="279" spans="10:10" x14ac:dyDescent="0.25">
      <c r="J279" s="21"/>
    </row>
    <row r="280" spans="10:10" x14ac:dyDescent="0.25">
      <c r="J280" s="21"/>
    </row>
    <row r="281" spans="10:10" x14ac:dyDescent="0.25">
      <c r="J281" s="21"/>
    </row>
    <row r="282" spans="10:10" x14ac:dyDescent="0.25">
      <c r="J282" s="21"/>
    </row>
    <row r="283" spans="10:10" x14ac:dyDescent="0.25">
      <c r="J283" s="21"/>
    </row>
    <row r="284" spans="10:10" x14ac:dyDescent="0.25">
      <c r="J284" s="21"/>
    </row>
    <row r="285" spans="10:10" x14ac:dyDescent="0.25">
      <c r="J285" s="21"/>
    </row>
    <row r="286" spans="10:10" x14ac:dyDescent="0.25">
      <c r="J286" s="21"/>
    </row>
    <row r="287" spans="10:10" x14ac:dyDescent="0.25">
      <c r="J287" s="21"/>
    </row>
    <row r="288" spans="10:10" x14ac:dyDescent="0.25">
      <c r="J288" s="21"/>
    </row>
    <row r="289" spans="10:10" x14ac:dyDescent="0.25">
      <c r="J289" s="21"/>
    </row>
    <row r="290" spans="10:10" x14ac:dyDescent="0.25">
      <c r="J290" s="21"/>
    </row>
  </sheetData>
  <mergeCells count="15">
    <mergeCell ref="J257:L260"/>
    <mergeCell ref="D257:F260"/>
    <mergeCell ref="B184:B185"/>
    <mergeCell ref="C184:F185"/>
    <mergeCell ref="A188:B188"/>
    <mergeCell ref="A189:B189"/>
    <mergeCell ref="D188:E188"/>
    <mergeCell ref="D189:E189"/>
    <mergeCell ref="A190:B190"/>
    <mergeCell ref="A191:B191"/>
    <mergeCell ref="C1:J1"/>
    <mergeCell ref="I13:J13"/>
    <mergeCell ref="A86:C86"/>
    <mergeCell ref="B99:B100"/>
    <mergeCell ref="C99:F100"/>
  </mergeCells>
  <pageMargins left="0.7" right="0.7" top="0.75" bottom="0.75" header="0.3" footer="0.3"/>
  <pageSetup paperSize="9" scale="97" fitToHeight="0" orientation="portrait" horizontalDpi="300" verticalDpi="300" r:id="rId1"/>
  <rowBreaks count="4" manualBreakCount="4">
    <brk id="54" max="9" man="1"/>
    <brk id="101" max="9" man="1"/>
    <brk id="150" max="9" man="1"/>
    <brk id="201" max="9" man="1"/>
  </rowBreaks>
  <ignoredErrors>
    <ignoredError sqref="E14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 numerico base cantilever</vt:lpstr>
      <vt:lpstr>'ej numerico base cantilever'!Print_Area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diegoygartua@hotmail.com</dc:creator>
  <cp:lastModifiedBy>diegoygartua@hotmail.com</cp:lastModifiedBy>
  <cp:lastPrinted>2024-04-17T01:24:04Z</cp:lastPrinted>
  <dcterms:created xsi:type="dcterms:W3CDTF">2022-04-08T23:17:01Z</dcterms:created>
  <dcterms:modified xsi:type="dcterms:W3CDTF">2024-04-17T01:25:11Z</dcterms:modified>
</cp:coreProperties>
</file>